
<file path=[Content_Types].xml><?xml version="1.0" encoding="utf-8"?>
<Types xmlns="http://schemas.openxmlformats.org/package/2006/content-type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showInkAnnotation="0" autoCompressPictures="0"/>
  <mc:AlternateContent xmlns:mc="http://schemas.openxmlformats.org/markup-compatibility/2006">
    <mc:Choice Requires="x15">
      <x15ac:absPath xmlns:x15ac="http://schemas.microsoft.com/office/spreadsheetml/2010/11/ac" url="D:\Active Files 2021 - Private\Dendera - Aleiya Hunter\2023 Audio - Video - Images for Gateway Posts\"/>
    </mc:Choice>
  </mc:AlternateContent>
  <xr:revisionPtr revIDLastSave="0" documentId="8_{BBA0BE11-F86D-426F-A64F-8DF66AEBC65D}" xr6:coauthVersionLast="47" xr6:coauthVersionMax="47" xr10:uidLastSave="{00000000-0000-0000-0000-000000000000}"/>
  <bookViews>
    <workbookView xWindow="1440" yWindow="935" windowWidth="15750" windowHeight="9865" tabRatio="500" xr2:uid="{00000000-000D-0000-FFFF-FFFF00000000}"/>
  </bookViews>
  <sheets>
    <sheet name="Broadcasting - TV" sheetId="4" r:id="rId1"/>
    <sheet name="Broadcasting - Radio" sheetId="3" r:id="rId2"/>
    <sheet name="Pay TV Channels" sheetId="2" r:id="rId3"/>
    <sheet name="Newspapers &amp; Print" sheetId="6" r:id="rId4"/>
    <sheet name="Telecom and Cable" sheetId="1" r:id="rId5"/>
    <sheet name="Tech" sheetId="5" r:id="rId6"/>
  </sheet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U3" i="1" l="1"/>
  <c r="U4" i="1"/>
  <c r="U5" i="1"/>
  <c r="U6" i="1"/>
  <c r="U7" i="1"/>
  <c r="U8" i="1"/>
  <c r="U9" i="1"/>
  <c r="U10" i="1"/>
  <c r="U13" i="1"/>
  <c r="U14" i="1"/>
  <c r="U15" i="1"/>
  <c r="U16" i="1"/>
  <c r="U17" i="1"/>
  <c r="U18" i="1"/>
  <c r="U2" i="1"/>
  <c r="L7" i="5"/>
  <c r="I7" i="5"/>
  <c r="L6" i="5"/>
  <c r="I6" i="5"/>
  <c r="L5" i="5"/>
  <c r="I5" i="5"/>
  <c r="I14" i="1"/>
  <c r="G14" i="1"/>
  <c r="E12" i="1"/>
  <c r="U12" i="1" s="1"/>
  <c r="E11" i="1"/>
  <c r="U11" i="1" s="1"/>
  <c r="K18" i="1"/>
  <c r="K10" i="1"/>
  <c r="K9" i="1"/>
  <c r="F15" i="1"/>
  <c r="J15" i="1"/>
  <c r="J14" i="1"/>
  <c r="J16" i="1"/>
  <c r="J13" i="1"/>
  <c r="J12" i="1"/>
  <c r="J11" i="1"/>
  <c r="J10" i="1"/>
  <c r="J7" i="1"/>
  <c r="J8" i="1"/>
  <c r="J6" i="1"/>
  <c r="J5" i="1"/>
  <c r="J4" i="1"/>
  <c r="J3" i="1"/>
  <c r="J2" i="1"/>
  <c r="J9" i="1"/>
  <c r="K14" i="1"/>
  <c r="K17" i="1"/>
  <c r="L9" i="1"/>
  <c r="I9" i="1"/>
  <c r="K6" i="4"/>
  <c r="K7" i="4"/>
  <c r="K16" i="4"/>
  <c r="K19" i="4"/>
  <c r="K21" i="4"/>
  <c r="K17" i="4"/>
  <c r="K18" i="4"/>
  <c r="K4" i="4"/>
  <c r="K12" i="4"/>
  <c r="K5" i="4"/>
  <c r="K11" i="4"/>
  <c r="K20" i="4"/>
  <c r="K9" i="4"/>
  <c r="K10" i="4"/>
  <c r="K15" i="4"/>
  <c r="K8" i="4"/>
  <c r="K2" i="4"/>
  <c r="K14" i="4"/>
  <c r="K3" i="4"/>
  <c r="K13" i="4"/>
  <c r="G3" i="4"/>
  <c r="H3" i="4" s="1"/>
  <c r="H14" i="4"/>
  <c r="H2" i="4"/>
  <c r="H8" i="4"/>
  <c r="H15" i="4"/>
  <c r="H10" i="4"/>
  <c r="H9" i="4"/>
  <c r="H20" i="4"/>
  <c r="H11" i="4"/>
  <c r="H5" i="4"/>
  <c r="H12" i="4"/>
  <c r="H4" i="4"/>
  <c r="H18" i="4"/>
  <c r="H17" i="4"/>
  <c r="H21" i="4"/>
  <c r="H19" i="4"/>
  <c r="H16" i="4"/>
  <c r="H7" i="4"/>
  <c r="H6" i="4"/>
  <c r="H13" i="4"/>
</calcChain>
</file>

<file path=xl/sharedStrings.xml><?xml version="1.0" encoding="utf-8"?>
<sst xmlns="http://schemas.openxmlformats.org/spreadsheetml/2006/main" count="716" uniqueCount="422">
  <si>
    <t>Parent Company</t>
  </si>
  <si>
    <t>Station Count (owned)</t>
  </si>
  <si>
    <t>Station Count (operated)</t>
  </si>
  <si>
    <t>Market Count (owned)</t>
  </si>
  <si>
    <t>Market Count (operated)</t>
  </si>
  <si>
    <t>Parent Company Industries</t>
  </si>
  <si>
    <t>Stock Symboyl</t>
  </si>
  <si>
    <t>FOXA</t>
  </si>
  <si>
    <t>National Population Reach</t>
  </si>
  <si>
    <t>CBS Corporation</t>
  </si>
  <si>
    <t>TEGNA</t>
  </si>
  <si>
    <t>Comcast Corp.</t>
  </si>
  <si>
    <t>Tribune Media Company</t>
  </si>
  <si>
    <t>Univision Communications Inc.</t>
  </si>
  <si>
    <t>Walt Disney Company</t>
  </si>
  <si>
    <t>Hearst Corporation</t>
  </si>
  <si>
    <t>Raycom Media, Inc.</t>
  </si>
  <si>
    <t>E.W. Scripps Company</t>
  </si>
  <si>
    <t>Gray Television, Inc.</t>
  </si>
  <si>
    <t>Cox Enterprises, Inc.</t>
  </si>
  <si>
    <t>Meredith Corporation</t>
  </si>
  <si>
    <t>Graham Holdings</t>
  </si>
  <si>
    <t>Hubbard Broadcasting, Inc.</t>
  </si>
  <si>
    <t>Entravision Communications</t>
  </si>
  <si>
    <t>NOTES</t>
  </si>
  <si>
    <t>Murdoch family is majority shareholder in both FOXA and NewsCorp.</t>
  </si>
  <si>
    <t>Broadcast TV, TV Networks, Film and TV Production</t>
  </si>
  <si>
    <t>Broadcast TV, TV Networks</t>
  </si>
  <si>
    <t>N/A</t>
  </si>
  <si>
    <t>Notable Properties</t>
  </si>
  <si>
    <t>Broadcast TV</t>
  </si>
  <si>
    <t>CBS Entertainment (inc. CBS Radio News, The CW (50% stake), CBS Television Stuidios, CNET, Metacritic, TV.com, ZDNet), CBS Cable Networks (inc. Pop (50% stake), Showtime Networks), The Movie Channel, Flix, Smithsonian), CBS Publishing (inc. Simon &amp; Schuster), Studio Libraries (inc. Paramount Television, Wiacom Productions, Rysher Entertaiment, KingWorld, Spelling Television, CBS Films).</t>
  </si>
  <si>
    <t>CBSA</t>
  </si>
  <si>
    <t>SBGI</t>
  </si>
  <si>
    <t>NXST</t>
  </si>
  <si>
    <t>Food Network (31% stake), Cooking Channel, WGN America, WGN-AM</t>
  </si>
  <si>
    <t>Broadcast TV, TV Networks, Broadcast Radio</t>
  </si>
  <si>
    <t>Comet, Charge!, Stadium, TBD, Tennis Channel, Ring of Honor Wrestling, ASTC 3.0 patents</t>
  </si>
  <si>
    <t>TGNA</t>
  </si>
  <si>
    <t>CMCSA</t>
  </si>
  <si>
    <t>Broadcast TV, TV Networks, Cable and Telecom, Film and TV Production, Theme Parks</t>
  </si>
  <si>
    <t>TRCO</t>
  </si>
  <si>
    <t>Broadcast TV, Broadcast Radio, TV Networks, Digital Media</t>
  </si>
  <si>
    <t xml:space="preserve">ABC, ABC News Radio, ABC Studios, 21 basic cable channels A&amp;E Networks (50% stake, inc. A&amp;E, Crime &amp; Investigation Network, FYI, History), Freeform, ESPN Inc. (inc. ESPN, ESPN2, ESPNews, ESPNU, SEC Network, ESPN Radio), Hulu (30% stake), BAMTech (75% stake), DreamWorks, Pixar, Lucasfilm, Marvel Studios, Touchstone Pictures, Disney Store, Disneyland, Walt Disney World, </t>
  </si>
  <si>
    <t>DIS</t>
  </si>
  <si>
    <t>Broadcast TV, Broadcast Radio, TV Networks, Radio Networks, Film and TV Production, Theme Parks</t>
  </si>
  <si>
    <t>Broadcast TV, Broadcast Radio, TV Networks, Newspapers, Publishing</t>
  </si>
  <si>
    <t>16 print newspapers (inc. Albany Times Union, Connecticut Post, Houston Chronicle, San Francisco Chronicle), Seattlepi.com, 20 magazines (inc. Cosmopolitan, ELLE, Eqquire, Seventeen), 2 radio stations (WBAL-AM, WIYY-FM), A&amp;E Networks (50% stake, inc. A&amp;E, Crime &amp; Investigation Network, FYI, History), Freeform, ESPN Inc. (20% stake, inc. ESPN, ESPN2, ESPNews, ESPNU, SEC Network, ESPN Radio)</t>
  </si>
  <si>
    <t>Broadcast TV, Newspapers</t>
  </si>
  <si>
    <t>Community News Paper Holdings Inc. (110 newspapers inc. Cumberland Times, The Salem News)</t>
  </si>
  <si>
    <t>Cracked.com, Stitcher, Bounce TV, Escape, Grit, Laff, National Spelling Bee.</t>
  </si>
  <si>
    <t>SSE</t>
  </si>
  <si>
    <t>GTN</t>
  </si>
  <si>
    <t>Broadcast TV, Broadcast Radio, Newspapers, Cable and Telecom, Digital Media, Advertising</t>
  </si>
  <si>
    <t>Broadcast TV, Magazines, Digital Media</t>
  </si>
  <si>
    <t>MDP</t>
  </si>
  <si>
    <t xml:space="preserve">Time Inc. (inc. publications such as Time, Sports Illustrated, Travel+Leisure, Food &amp; Wine, Fortune, People, InStyle, Life, Golf Magazine, Southern Living, Entertainment Weekly), Allrecipies, Family Circle, Parents, Shape. </t>
  </si>
  <si>
    <t>6th largest home ISP with &gt;5.5M subscribers; 57 broadcast radio stations in 20 markets, daily newspapers inc. Atlanta Journal-Constitution, Austin American Statesman, Dayton Daily News, Journal-News, Palm Beach Daily News, Palm Beach Post, Springfield News-Sun.</t>
  </si>
  <si>
    <t>Broadcast TV, Digital Media, Energy Production, Manufacturing, Education</t>
  </si>
  <si>
    <t>The Slate Group (inc. Slate, ForeignPolicy.com), Celtic Healthcare Inc., Forney Corp., Joyce/Dayton Corp., Group Dekko, Hoover Treated Wood Products.</t>
  </si>
  <si>
    <t>GHC</t>
  </si>
  <si>
    <t>24 radio stations in 7 markets, two basic cable networks (Ovation, Reelz).</t>
  </si>
  <si>
    <t>Broadcast TV, Broadcast Radio, TV Networks</t>
  </si>
  <si>
    <t>Quincy Media</t>
  </si>
  <si>
    <t>Broadcast TV, Broadcast Radio, Newspapers</t>
  </si>
  <si>
    <t>2 radio stations in one market, two newspapers (Herald-Whig, New Jersey Herald).</t>
  </si>
  <si>
    <t>EVC</t>
  </si>
  <si>
    <t>Broadcast TV, Broadcast Radio, Advertising</t>
  </si>
  <si>
    <t>34 radio stations in 16 markets, LotusEntravision Reps (50% stake).</t>
  </si>
  <si>
    <t>Ion Media</t>
  </si>
  <si>
    <t>iHeartMedia, Inc.</t>
  </si>
  <si>
    <t>Entercom Communications Corp.</t>
  </si>
  <si>
    <t>Cumulus Media Inc.</t>
  </si>
  <si>
    <t>Beasley Broadcast Group, Inc.</t>
  </si>
  <si>
    <t>Urban One, Inc.</t>
  </si>
  <si>
    <t>Townsquare Media, Inc.</t>
  </si>
  <si>
    <t>Alpha Media Holdings LLC</t>
  </si>
  <si>
    <t>Salem Media Group, Inc.</t>
  </si>
  <si>
    <t>Spanish Broadcasting System, Inc.</t>
  </si>
  <si>
    <t>Emmis Communications Corporation</t>
  </si>
  <si>
    <t>Saga Communications, Inc.</t>
  </si>
  <si>
    <t>Entravision Communications Corporation</t>
  </si>
  <si>
    <t>E. W. Scripps Company</t>
  </si>
  <si>
    <t>Deseret Management Corporation</t>
  </si>
  <si>
    <t>Connoisseur Media, LLC</t>
  </si>
  <si>
    <t>Educational Media Foundation</t>
  </si>
  <si>
    <t>IHRT</t>
  </si>
  <si>
    <t>Broadcast Radio, Outdoor Advertising</t>
  </si>
  <si>
    <t>ETM</t>
  </si>
  <si>
    <t>Broadcast Radio</t>
  </si>
  <si>
    <t>Became the 2nd largest (by revenues) U.S. radio station owner after its acqusition of CBS radio, which closed in November of 2017.</t>
  </si>
  <si>
    <t>Formerly known as Clear Channel, iHeartMedia is the largest broadcast radio owner (by all metrics: station revenues, stations, markets) in the U.S.</t>
  </si>
  <si>
    <t>CMLS</t>
  </si>
  <si>
    <t>Broadcast Radio, Radio Programming</t>
  </si>
  <si>
    <t xml:space="preserve">Owns Westwood One (inc. programs such as Thom Hartmann Show, Imus In the Morning, Mark Levin Show). </t>
  </si>
  <si>
    <t>Declared bankruptcy in Nov. 2017</t>
  </si>
  <si>
    <t>BBGI</t>
  </si>
  <si>
    <t>Station Count (owned &amp;/or operated)</t>
  </si>
  <si>
    <t>Market Count (owned &amp;/or operated)</t>
  </si>
  <si>
    <t>6th largest home ISP with &gt;5.5M subscribers; 15 broadcast TV stations in 10 markets, 7 daily newspapers inc. Atlanta Journal-Constitution, Austin American Statesman, Dayton Daily News, Journal-News, Palm Beach Daily News, Palm Beach Post, Springfield News-Sun.</t>
  </si>
  <si>
    <t>Station Count (owned and/or operated)</t>
  </si>
  <si>
    <t>Market Count (owned and/or operated)</t>
  </si>
  <si>
    <t>46 radio stations in 15 markets; Univision Network, UniMas Network, Galavision, Univision Radio, Fusion Media Group (inc. El Rey, Fusion TV, Gizmodo Media Group (inc. Deadspin, Gizmodo, Jezebel, Lifehacker, The Root), The Onion (40% stake).</t>
  </si>
  <si>
    <t>45 broadcast TV stations in 25 markets; Univision Network, UniMas Network, Galavision, Univision Radio, Fusion Media Group (inc. El Rey, Fusion TV, Gizmodo Media Group (inc. Deadspin, Gizmodo, Jezebel, Lifehacker, The Root), The Onion (40% stake).</t>
  </si>
  <si>
    <t>Formerly known as RadioOne, the company is the largest African American-owned broadcasting company in the US.</t>
  </si>
  <si>
    <t>Broadcast Radio, Radio Programming, Digital Media</t>
  </si>
  <si>
    <t>In addition to RadioOne, they own the basic cable network TV One, the digital brand Interactive One (which includes sites such as Bossip, News One, The Urban Daily, and Hello Beautiful, GIANTLife.com), radio syndication company Reach Media (which syndicates programming such as Tom Joyner Morning Show, The Al Sharpton Show, and The Ed Lover Show), and social networking sites such as BlackPlanet, AsianAvenue, and MiGente.</t>
  </si>
  <si>
    <t>Broadcast Radio, Digital Media</t>
  </si>
  <si>
    <t>TSQ</t>
  </si>
  <si>
    <t>Web publications and services such as Antenna, The Boobbox, Just Jared, Hype Machine, Loudwire, Noisecreep, Pop Crush, XXL.</t>
  </si>
  <si>
    <t>SALM</t>
  </si>
  <si>
    <t>Broadcast Radio, Radio Programming, Digital Media, Publishing</t>
  </si>
  <si>
    <t xml:space="preserve">Salem Radio Network (syndicates programming such as shows by Michael Medved, Hugh Hewitt, and Joe Walsh), Regnery Publishing, Townhall Media (inc. Townhall.com, HotAir.com, Twitchy.com, HumanEvents.com, RedState.com, BearingArms.com), Salem Web Network (inc. Christianity.com, Jesus.org, iBelieve.com). They also sell vitamans marketed at Christians at Eagle Wellness. </t>
  </si>
  <si>
    <t>SBSA</t>
  </si>
  <si>
    <t>UONE</t>
  </si>
  <si>
    <t>Owns 6 TV stations in 5 markets, AIRE Radio Networks (serves programming to over 300 radio stations), basic cable network MegaTV, lamusica.com</t>
  </si>
  <si>
    <t>EMMS</t>
  </si>
  <si>
    <t>Broadcast Radio, Publishing</t>
  </si>
  <si>
    <t>Owns the magazine Indianapolis Monthly</t>
  </si>
  <si>
    <t>SGA</t>
  </si>
  <si>
    <t>Broadcast Radio, Newspapers, Publishing, Insurance, Real Estate</t>
  </si>
  <si>
    <t xml:space="preserve">Church of Jesus Chrits of Latter-Day Saints holding company that owns Beneficial Financial Group, Bonneville International Corporation (parent of the radio stations, and KSL-TV), Deseret Book, Deseret Mutual, Deseret News Publishing Company (publisher of Utah's 2nd largest daily newspaper the Deseret News). </t>
  </si>
  <si>
    <t>Midwest Communications Company</t>
  </si>
  <si>
    <t>Non-profit Christian broadcaster</t>
  </si>
  <si>
    <t>Digital First Media</t>
  </si>
  <si>
    <t>Advance Publications</t>
  </si>
  <si>
    <t>Lee Enterprises</t>
  </si>
  <si>
    <t>Berkshire Hathaway</t>
  </si>
  <si>
    <t>Civitas Media</t>
  </si>
  <si>
    <t>Shaw Media</t>
  </si>
  <si>
    <t>Ogden Newspapers</t>
  </si>
  <si>
    <t>Gannett</t>
  </si>
  <si>
    <t>Company</t>
  </si>
  <si>
    <t>Total Papers</t>
  </si>
  <si>
    <t>Total Daily Papers</t>
  </si>
  <si>
    <t>Total Circulation (2016)</t>
  </si>
  <si>
    <t>Total Daily Circulation (2016)</t>
  </si>
  <si>
    <t>Boone Newspapers</t>
  </si>
  <si>
    <t>Landmark Media Enterprises</t>
  </si>
  <si>
    <t>Paxton Media Group</t>
  </si>
  <si>
    <t>Adams Publishing Group</t>
  </si>
  <si>
    <t>Community Media Group</t>
  </si>
  <si>
    <t>News Media Corporation</t>
  </si>
  <si>
    <t>Black Press Group</t>
  </si>
  <si>
    <t>10/13 Communications</t>
  </si>
  <si>
    <t>Rust Communications</t>
  </si>
  <si>
    <t>ECM Publishers</t>
  </si>
  <si>
    <t>Forum Communications</t>
  </si>
  <si>
    <t>Horizon Publications</t>
  </si>
  <si>
    <t>Trib Publications</t>
  </si>
  <si>
    <t>Maximum Reach (mil. TV HH)</t>
  </si>
  <si>
    <t>Notable Pay TV Channels</t>
  </si>
  <si>
    <t xml:space="preserve">Viacom Inc. </t>
  </si>
  <si>
    <t xml:space="preserve">AMC Networks Inc. </t>
  </si>
  <si>
    <t xml:space="preserve">Liberty Interactive Corp. </t>
  </si>
  <si>
    <t>Notes</t>
  </si>
  <si>
    <t>Spun off from NewsCorp., but Murdoch's still hold majority voting shares in both companies.</t>
  </si>
  <si>
    <t>CBS and Viacom were split into independent companies in 200X, but Redstone family still hold majority voting shares in both companies.</t>
  </si>
  <si>
    <t xml:space="preserve">Fox Broadcasting, MyNetwork TV, 14 Basic cable channels (including FX Network, Fox News Channel, National Geographic Channel), 22 Regional Sports Networks, Hulu (30% stake), Fox Entertainment Group (inc. 20th Century Fox, Fox Searchlight Pictures, DreamWorks Animation (2013-2017 catalog), 20th Century Fox Television), Movies! (50% stake), Satellite Television (Sky Plc, 39% stake), </t>
  </si>
  <si>
    <t>Markets cable/Internet service to 57.5M locations (40% of U.S. total), Broadcast Networks (NBC, Telemundo), 16 Basic cable networks (inc. Bravo, CNBC, E!, MSNBC, NBCSN, Oxygen, Syfy, The Weather Channel, USA), 7 Regional Sports Networks, NBC Entertainment, Universal Television, Universal Pictures, Focus Features, DreamWorks, DailyCandy, Fandango, Universal Studios Parks, Hulu (30% stake), Philadelphia Flyers, FanDuel (partial stake), Vox Media (partial stake).</t>
  </si>
  <si>
    <t>FOX</t>
  </si>
  <si>
    <t>VIA</t>
  </si>
  <si>
    <t>CBS</t>
  </si>
  <si>
    <t>TV Networks, Film and TV Production</t>
  </si>
  <si>
    <t>DISC</t>
  </si>
  <si>
    <t>TV Networks</t>
  </si>
  <si>
    <t>Broadcast TV, TV Networks, Film and TV Production, Digital Media</t>
  </si>
  <si>
    <t>Pending Merger with AT&amp;T Inc., which the U.S. Department of Justice has sued to block.</t>
  </si>
  <si>
    <t>TWX</t>
  </si>
  <si>
    <t>AMCX</t>
  </si>
  <si>
    <t>QVCA</t>
  </si>
  <si>
    <t>TV Networks, Digital Media, e-Commerce</t>
  </si>
  <si>
    <t xml:space="preserve">Other properties include zulilly, Evite, Brit + Co, FTD. Company is an independent publicly traded entity, but controlled by John Malone, who heads Liberty Global (an international conglomerate that is the largest ISP outside the U.S.), and Liberty Media (which owns or has stakes in the Atlanta Braves, Sirius XM Radio, Formula One Group, Live Nation Entertainment), as well as a minority stake in Charter Communications, and LionsGate. </t>
  </si>
  <si>
    <t>Fox News, Fox Business, FX, National Geographic Channel</t>
  </si>
  <si>
    <t>Comedy Central, Nickelodeon, VH1, MTV, BET, LOGO</t>
  </si>
  <si>
    <t>USA, E!, Syfy, MSNBC, CNBC, Bravo, Oxygen</t>
  </si>
  <si>
    <t>Majority owner of Disney Channel, ESPN, Freeform; 50% stake in A&amp;E, History, Lifetime Television, Viceland.</t>
  </si>
  <si>
    <t>Sinclair (station/market counts are pro forma)</t>
  </si>
  <si>
    <t>Nexstar (station/market counts are pro forma)</t>
  </si>
  <si>
    <t>Food Network, HGTV, Discovery Channel, TLC, Animal Planet</t>
  </si>
  <si>
    <t>50% stake (with Disney) in History, A&amp;E, Lifetime, Viceland and others.</t>
  </si>
  <si>
    <t>HBO, Cinemax, TBS, CNN, Cartoon Network, TNT, HLN, truTV, TCM</t>
  </si>
  <si>
    <t>Total Networks Owned/stake in</t>
  </si>
  <si>
    <t>Galavision, Fusion, Univision Deportes</t>
  </si>
  <si>
    <t>AMC, WE tv, IFC, SundanceTV, MGM HD</t>
  </si>
  <si>
    <t>POP, Smithsonian, CBS Sports Network, AXS TV (20% stake)</t>
  </si>
  <si>
    <t>Tennis Channel, WGN America</t>
  </si>
  <si>
    <t>QVC, HSN</t>
  </si>
  <si>
    <t>Paramount Motion Pictures Group (inc. Paramount Pictures, Comedy Central Films, MTV Films, Nickelodeon Movies, United International Pictures), Viacom Media Networks (inc. the 26 Viacom pay-TV channels), Republic Pictures (film library inc. It's a Wonderful Life).</t>
  </si>
  <si>
    <t>10% stake in Hulu, Warner Bros., DC Comics</t>
  </si>
  <si>
    <t>New Media Investment Group</t>
  </si>
  <si>
    <t>NEWM</t>
  </si>
  <si>
    <t>Publishing</t>
  </si>
  <si>
    <t>Dover Post, Ames Tribune, Leavenworth Times, The Patriot Ledger, Telegram &amp; Gazette, Cookston Daily Times, The Columbus Dispatch, The Providence Journal, Community Newspaper Company (publisher of weeklies).</t>
  </si>
  <si>
    <t>GCI</t>
  </si>
  <si>
    <t>USA Today, Detroit Free Press, Arizona Republic, Journal Sentinel, Indianapolis Star, Cincinnati Enquirer</t>
  </si>
  <si>
    <t>Eagle-Tribune, Tribune-Democrat, Joplin Globe, Cumberland Times, Salem News</t>
  </si>
  <si>
    <t>Oakland Tribune, Contra Costa Times, San Jose Mercury News, Denver Post, Detroit News.</t>
  </si>
  <si>
    <t>LEE</t>
  </si>
  <si>
    <t>Airizona Daily Sun, Twin Falls Times-News, St. Louis Post Dispatch, Racine Journal Times, Casper Star-Tribune</t>
  </si>
  <si>
    <t>MNI</t>
  </si>
  <si>
    <t>The McClatchy Company</t>
  </si>
  <si>
    <t>Charlotte Observer, Columbus Ledger-Enquirer, Fresno Bee, Durham Herald-Sun, Idaho Statesman, Kansas City Star, Miami Herald, Raleigh News &amp; Observer, Sacramento Bee, Fort Worth Star-Telegram.</t>
  </si>
  <si>
    <t>TRNC</t>
  </si>
  <si>
    <t>tronc, Inc.</t>
  </si>
  <si>
    <t>Chicago Tribune, Los Angeles Times, The Baltimore Sun, Orlando Sentinel, South Florida’s Sun Sentinel, Newport News Daily Press, Allentown Morning Call, Hartford Courant, San Diego Union Tribune, New York Daily News</t>
  </si>
  <si>
    <t>Publishing, TV Networks, Cable and Telecomm, Digital Media</t>
  </si>
  <si>
    <t>Conde Nast (inc. Allure, Bon Appetit, Glamour, GQ, The New Yorker, Self, Teen Vogue, Vanity Fair, Vogue, W, Wired), Birmingham News, Times-Picayune, Newark Star-Ledger, Cleveland Plain Dealer, The Oregonian, OregonLive.com, cleveland.com,  NJ.com, al.com, NOLA.com, MassLive.com, reddit.com (minority stake), 31% stake in Discovery Communications, 13% stake in Charter Communications</t>
  </si>
  <si>
    <t>BRK</t>
  </si>
  <si>
    <t>Publishing, Retail, Real Estate, many other industries</t>
  </si>
  <si>
    <t>Warren Buffet's multinational conglomerate; newspapers holdings include Buffalo News, Winston-Salem Journal, Omaha World-Herald, Press of Atlantic City</t>
  </si>
  <si>
    <t>Akron Beacon Journal, Honolulu Star-Advertiser, Everett Washington Herald</t>
  </si>
  <si>
    <t>Maximum Reach (% of U.S. TV HH)</t>
  </si>
  <si>
    <t>Maximum Reach (% of U.S. Multichannel HH)</t>
  </si>
  <si>
    <t>Sinclair</t>
  </si>
  <si>
    <t xml:space="preserve"> (channels are pro forma)</t>
  </si>
  <si>
    <t>Time Warner Inc.</t>
  </si>
  <si>
    <t>Discovery Communications Inc.</t>
  </si>
  <si>
    <t xml:space="preserve"> (channels pro forma)</t>
  </si>
  <si>
    <t>Pay TV Subscriptions YE 2017</t>
  </si>
  <si>
    <t>Comcast</t>
  </si>
  <si>
    <t>Charter</t>
  </si>
  <si>
    <t>Mediacom</t>
  </si>
  <si>
    <t>Wide Open West</t>
  </si>
  <si>
    <t>Cable ONE</t>
  </si>
  <si>
    <t>AT&amp;T</t>
  </si>
  <si>
    <t>Verizon</t>
  </si>
  <si>
    <t>CenturyLink</t>
  </si>
  <si>
    <t>Frontier</t>
  </si>
  <si>
    <t>Windstream</t>
  </si>
  <si>
    <t>T-Mobile US</t>
  </si>
  <si>
    <t>Sprint</t>
  </si>
  <si>
    <t>Monthly Active Users</t>
  </si>
  <si>
    <t>Daily Active Users</t>
  </si>
  <si>
    <t>Google</t>
  </si>
  <si>
    <t>Facebook</t>
  </si>
  <si>
    <t>Twitter</t>
  </si>
  <si>
    <t>Snap</t>
  </si>
  <si>
    <t>T</t>
  </si>
  <si>
    <t>Subscribers YE 2017 (wireless)</t>
  </si>
  <si>
    <t>Merger with Time Warner Inc. pending resolution of U.S. Department of Justice lawsuit.</t>
  </si>
  <si>
    <t>Percent of U.S. Populaton Reached (LTE)</t>
  </si>
  <si>
    <t xml:space="preserve">At the end of 2017, T-Mobile purchased managedservice and Over-the-top (OTT) multichannel TV provider Layer3 TV for $325 million. They offer service in 5 markets. </t>
  </si>
  <si>
    <t>Layer3 TV does not disclose subscriber counts, but they likely have very few customers this soon after launching in small portions of 5 markets.</t>
  </si>
  <si>
    <t>TMUS</t>
  </si>
  <si>
    <t>Cable and Telecom (wired and wireless), TV Networks, Film and TV Production, Digital Media</t>
  </si>
  <si>
    <t>Wireless telecom, OTT multichannel TV</t>
  </si>
  <si>
    <t>Percent of Residential Passings &gt;25Mbps (fixed ISPs, 2016)*</t>
  </si>
  <si>
    <t>Markets cable/Internet service to 57.5M locations (41% of U.S. total available passings), offers cable customers a hybrid wifi/LTE mobile wireless service, Broadcast Networks (NBC, Telemundo), 16 Basic cable networks (inc. Bravo, CNBC, E!, MSNBC, NBCSN, Oxygen, Syfy, The Weather Channel, USA), 7 Regional Sports Networks, NBC Entertainment, Universal Television, Universal Pictures, Focus Features, DreamWorks, DailyCandy, Fandango, Universal Studios Parks, Hulu (30% stake), Philadelphia Flyers, FanDuel (partial stake), Vox Media (partial stake).</t>
  </si>
  <si>
    <t>CHTR</t>
  </si>
  <si>
    <t>CABO</t>
  </si>
  <si>
    <t>VZ</t>
  </si>
  <si>
    <t>CTL</t>
  </si>
  <si>
    <t>FTR</t>
  </si>
  <si>
    <t>WIN</t>
  </si>
  <si>
    <t>CBB</t>
  </si>
  <si>
    <t>TDS</t>
  </si>
  <si>
    <t>S</t>
  </si>
  <si>
    <t>Cable and telecom (wired)</t>
  </si>
  <si>
    <t>Broadcast TV, TV Networks, Cable and Telecom wired and fixed wireless), Film and TV Production, Theme Parks</t>
  </si>
  <si>
    <t>Revenue ($000, 2016)</t>
  </si>
  <si>
    <t>Revenue ($000, 2017)*</t>
  </si>
  <si>
    <t>ATUS</t>
  </si>
  <si>
    <t>Altice USA</t>
  </si>
  <si>
    <t>Markets cable/Internet service to 8.6M locations (6% of U.S. total available passings)</t>
  </si>
  <si>
    <t>Values are for Altice USA, which is a subsidiary of Altice, a multinational cable and telecom company. Altice plans to IPO Altice USA in 2018. Altice reports subscriber counts for residential customers; values shown are Free Press estimates.</t>
  </si>
  <si>
    <t>Markets cable/Internet service to 2.9M locations (2% of U.S. total available passings)</t>
  </si>
  <si>
    <t>Markets cable/Internet service to 49.9M locations (36% of U.S. total available passings)</t>
  </si>
  <si>
    <t>Cox is private, but does release some operating statistics. Values are estimated from a variety of sources.</t>
  </si>
  <si>
    <t>Markets cable/Internet service to 3.1M locations (2% of U.S. total available passings)</t>
  </si>
  <si>
    <t>Markets cable/Internet service to 2.2M locations (2% of U.S. total available passings)</t>
  </si>
  <si>
    <t>WOW</t>
  </si>
  <si>
    <t>Cable and Telecom (wired and wireless)</t>
  </si>
  <si>
    <t>Cable and Telecom (wired)</t>
  </si>
  <si>
    <t>Wireless telecom</t>
  </si>
  <si>
    <t>AT&amp;T, AT&amp;T Mobility, Cricket Wireless, DirecTV, 3 regional sports networks, Otter Media (50% stake, includes Crunchyroll, Fullscreen, Gunpowder &amp; Sky, Hello Sunshine).</t>
  </si>
  <si>
    <t>Verizon, Verizon Wireless, go90, Oath Inc. (including Yahoo, AOL and their properties such as Engadget, HuffPost, MapQuest, Moviefone, TechCrunch, BrightRoll, Flickr, Tumblr, Flurry).</t>
  </si>
  <si>
    <t>Verizon Wireless does not report wholesale connections, unlike all other wireless carriers; values shown are estimated from prior analysis released by Compass Intelligence.</t>
  </si>
  <si>
    <t>Telecom (wired)</t>
  </si>
  <si>
    <t>Cable and Telecom (wired and wireless), Data Centers, Digital Media</t>
  </si>
  <si>
    <t>Cable and telecom (wired), Data Centers</t>
  </si>
  <si>
    <t>Owns Level3 Inc., and Savvis</t>
  </si>
  <si>
    <t>"N/A" = not available, due in most cases to the company being privately-held.</t>
  </si>
  <si>
    <t xml:space="preserve">TDS markets ILEC telecom and IPTV services under the TDS brand, wireless under its subsidiary US Cellular, cable and internet services under its subsidiary Bend Broadband, and IT support solutions under its HMS subsidiary, branded as OneNeck IT Solutions.  </t>
  </si>
  <si>
    <t>CNSL</t>
  </si>
  <si>
    <t>Consolidated Communications recently acquired ILEC Fairpoint Communications, who itself previously acquired portions of Verizon's rural service area.</t>
  </si>
  <si>
    <t>Majority shares held by Japan's Softbank, who owns or holds stakes in numerous companies operating in Japan and elsewhere. In the U.S., in addition to Sprint, Softbank owns a stake in Uber. Sprin'ts prepaid brands are Boost Mobile and virgine Mobile USA.</t>
  </si>
  <si>
    <t>Broadview Networks, Earthlink, PAETEC Holdings, The Berry Company (parent of Local Insight Yellow Pages, inc.)</t>
  </si>
  <si>
    <t>SNAP</t>
  </si>
  <si>
    <t>Snap only reports Daily Active Users for North America. Values are estimated.</t>
  </si>
  <si>
    <t>Social Media, Online Advertising</t>
  </si>
  <si>
    <t>Zenly (location-sharing app), Placed (ad tech tracking), Vurb (mobile search), Bitstrips (bitmojis)</t>
  </si>
  <si>
    <t>TWTR</t>
  </si>
  <si>
    <t>Twitter does not report daily active users. Values are estimated.</t>
  </si>
  <si>
    <t>Average Revenue per DAU per year</t>
  </si>
  <si>
    <t>Periscope, dozens of apps and app companies that were subsumed into Twitter (e.g. Tweetdeck, Tweetie, Vine, Summify).</t>
  </si>
  <si>
    <t>FB</t>
  </si>
  <si>
    <t>Instagram, WhatsApp, Oculus, tbh, Facebook Messenger, Facebook Watch</t>
  </si>
  <si>
    <t>Social Media, Online Advertising, Gaming, Film and TV Production</t>
  </si>
  <si>
    <t>Revenue ($000, 2017)</t>
  </si>
  <si>
    <t>Apple</t>
  </si>
  <si>
    <t>Microsoft</t>
  </si>
  <si>
    <t>GOOG</t>
  </si>
  <si>
    <t>APPL</t>
  </si>
  <si>
    <t>MSFT</t>
  </si>
  <si>
    <t>Netflix</t>
  </si>
  <si>
    <t>Amazon</t>
  </si>
  <si>
    <t>NFLX</t>
  </si>
  <si>
    <t>AMZN</t>
  </si>
  <si>
    <t>Company Blurb</t>
  </si>
  <si>
    <t>A9.com, Alexa Internet (web analytics firm), Amazon Books, Amazon Game Studios, Amazon Studios, AWS, Audible, Gooreads, IMDB, Souq.com, Twitch.tv, Whole Foods, Woot, Zappos.</t>
  </si>
  <si>
    <t xml:space="preserve">Amazon.com is a diversified global e-commerce company that operates in a variety of industries, including film and television production and online distribution, online video, electronic publishing, consumer electronics, cloud computing, and groceries. </t>
  </si>
  <si>
    <t>Google is a diversified global internet-services company that focuses on online advertising, search, social networking, cloud computing, software, hardware, wired internet access services (Google Fiber), and wireless internet access services (Webpass).</t>
  </si>
  <si>
    <t>Aardvark, Blogger, DoubleClick, Invite Media, AdSense, Android OS,Chrome OS, Chrome (browser), Boston Dynamics, DeepMind, FeedBurner, Google Office (Google Docs suite of software and services), Motorola (patents), Nest, Picassa, Sika, Spaces, Tilt Brush, Verily, WebRTC, Waze, YouTube, Zagat, Google Fiber, Webpass.</t>
  </si>
  <si>
    <t>Online video distribution, Film and TV production</t>
  </si>
  <si>
    <t>e-Commerce, Internet-Selated Services, Consumer Electronics, Groceries</t>
  </si>
  <si>
    <t>Anobit, Apple Energy, Beats Electronics, Braeburn Capital, FileMaker, Shazam.</t>
  </si>
  <si>
    <t xml:space="preserve">Apple is a global technology company that designs consumer electronics, software, and Internet-related services. </t>
  </si>
  <si>
    <t>Consumer electronics, Internet-related Services, Software</t>
  </si>
  <si>
    <t>Online Advertising, Internet-Related Services, Consumer Electronics, Cable and Telecom (wired and wireless)</t>
  </si>
  <si>
    <t>Azure, Bing, Hololens, LinkedIn, MSN, Microsoft Windows, Microsoft Office, SwiftKey, Secure Islands, Microsoft Mobile (formerly Nokia's moble phones unit), Minecraft, Pando Networks, Skype, Xbox</t>
  </si>
  <si>
    <t>Microsoft is a global technology company that designs consumer electronics, software and Internet-related services.</t>
  </si>
  <si>
    <t>Facebook is a global social media company that specializes in targeted advertising.</t>
  </si>
  <si>
    <t>Twitter is a global social media company that specializes in targeted advertising.</t>
  </si>
  <si>
    <t>Snap Inc. is a global social media company that specializes in targeted advertising.</t>
  </si>
  <si>
    <t>Netflix is a global online video distributor and entertaiment production company.</t>
  </si>
  <si>
    <t>Netflix Studios</t>
  </si>
  <si>
    <t>Comcast Corporation is a vertically-integrated global media and technology company that produces and distributes content through its cable, telecom, broadcast networks, broadcast stations, cable networks, and theme parks. It is the largest wired ISP in the U.S. (as measured by subscribers), and 2nd largest (as measured by potential reach).</t>
  </si>
  <si>
    <t xml:space="preserve">Charter Communications is a U.S. cable and telecom company, reaching nearly 1/3 of the U.S. and serving nearly 24 million internet subscribers. </t>
  </si>
  <si>
    <t>57 broadcast radio stations in 20 markets, 15 broadcast TV stations in 10 markets, daily newspapers inc. Atlanta Journal-Constitution, Austin American Statesman, Dayton Daily News, Journal-News, Palm Beach Daily News, Palm Beach Post, Springfield News-Sun. Markets cable/Internet service to 10.8M locations (8% of U.S. total available passings), 6th largest home ISP with &gt;5.5M subscribers.</t>
  </si>
  <si>
    <t>Cox Enterprises is a U.S. broadcast, print media, cable and telecom, and automotive services company. Cox's broadcast stations serve 20 radio markets and 15 TV markets. It's cable and telecom business reaches 7 percent of the U.S. population and serves 5.6 million internet customers.</t>
  </si>
  <si>
    <t>Altice USA is a subsidiary of Altice, a Netherlands-based multinational cable and telecom company. Altice entered the U.S. cable and telecom market in 2015 with its acquisitions of Cablevision and Suddenlink.</t>
  </si>
  <si>
    <t>Mediacom is a mid-sized cable and telecom company serving 1.2 million internet customers in portions of the midwest and southern U.S.</t>
  </si>
  <si>
    <t>Wide Open West, operating under the brand WOW!, is primarily a cable-overbuilder (a company that deployed cable infrastructure in areas already served by an incumbent cable company) serving nearly 800,000 subscribers in 9 states.</t>
  </si>
  <si>
    <t>Cable One is a mid-sized cable company serving nearly 700 thousand internet customers in 19 states. The company was spun off from Graham Holdings Company, the former owner of the Washington Post.</t>
  </si>
  <si>
    <t>AT&amp;T is the world's largest telecom company, the largest U.S. wireless carrier (as measured by subscribers), the U.S. ISP with the largest potential reach (as measured by locations passed), the largest U.S. multichannel distributor (via DirecTV's satellite and OTT services), and is poised to be the largest vertically integrated media company with its purchase of Time Warner Inc.</t>
  </si>
  <si>
    <t>Verizon is a vertically-integrated online media, cable, wired and wireless telecom company. It is the largest U.S. wireless carrier (measurd by number of retail and wholesale subscribers). Verizon entered the online media market with its acquisitions of AOL and Yahoo!.</t>
  </si>
  <si>
    <t xml:space="preserve">CenturyLink is a U.S. telecommunications company operating in portions of 37 states, serving nearly 6 million ISP customers, and marketing home internet to approximately 16 percent of the U.S. population. </t>
  </si>
  <si>
    <t>Frontier is a midsized telecommunications company serving approximately 4 million internet customers in 29 states. Frontier acquired the majority of its assets through two separate Verizon spin-offs.</t>
  </si>
  <si>
    <t>Windstream is a mid-sized telecommunications and data services company, primarily serving businesses but also offering home internet services to nearly 3 percent of the U.S. population, with over 300 thousand broadband subscribers.</t>
  </si>
  <si>
    <t>Cincinnati Bell</t>
  </si>
  <si>
    <t xml:space="preserve">Cincinnati Bell is the incumbent telecom company serving Cincinnati Ohio and surrounding areas, as well as the Dayton Ohio metro area. </t>
  </si>
  <si>
    <t>Telephone and Data Systems Inc. is the parent company of TDS Telecom, US Cellular, and Broadview Networks. The company provides cable, telecom and wireless services to nearly 400 thousand internet customers and over 5 million wireless customers in portions of 36 states.</t>
  </si>
  <si>
    <t>Consolidated Communications</t>
  </si>
  <si>
    <t>Consolidated Communications is a mid-sized telecommunications company serving customers in 23 states. The company's primary assets were acquired from Fairpoint Communications, who itself acquired substantial assets from Verizon's 2007 spin off of substantial portions of its rural networks.</t>
  </si>
  <si>
    <t>T-Mobile US, the U.S. subsidiary of Deutche Telekom, is the 3rd largest U.S. wireless carrier (as measured by subscribers).</t>
  </si>
  <si>
    <t>Sprint is the fourth largest U.S. wireless carrier (as measured by subscribers).</t>
  </si>
  <si>
    <t>Gannett Company is the largest U.S. publisher measured in daily circulation. In 2015 Gannett separated its publishing and broadcasting assets into two independent companies, with the broadcast spin-off renamed Tegna.</t>
  </si>
  <si>
    <t>Digital First Media is a holding company owned by hedge fund Alden Global Capital. It is the third largest U.S. newspaper publisher as measured by daily circulation.</t>
  </si>
  <si>
    <t>tronc is the newspaper publishing company spun off from Tribune Company in 2014. tronc is the second largest U.S. newspaper publisher as measured by daily circulation.</t>
  </si>
  <si>
    <t>New Media Investment Group is the parent of GateHouse Media Inc., and the fourth largest U.S. newspaper publisher as measured by daily circulation.</t>
  </si>
  <si>
    <t>McClatchy is a U.S. newspaper publisher serving readers in 14 states.</t>
  </si>
  <si>
    <t>Advance Publications is a privately-held diversified publishing company operating 21 daily papers, publishing several highly-circulated magazines, and the largest shareholder of reddit.com.</t>
  </si>
  <si>
    <t>Berkshire Hathaway is a multinational congolmerate headed by celebrity investor Warren Buffett. The company owns businesses in numerous sectors including print media, real estate, restaurants, and consumer products.</t>
  </si>
  <si>
    <t>Lee Enterprises is a U.S. newspaper publishing company with daily circulation of approximately 1.3 million.</t>
  </si>
  <si>
    <t>Raycom Media operates 66 broadcast TV stations in 43 markets, and publishes 75 daily newspapers through its Community Newspaper Holdings subsidiary.</t>
  </si>
  <si>
    <t>Black Press Group is a Canadian publisher of 9 daily newspapers in Hawaii and Ohio.</t>
  </si>
  <si>
    <t>Facebook only reports Active Users for North America. Values are estimated. Values represent Facebook only, and do not include Instagram or WhatsApp, which Facebook does not report results for.</t>
  </si>
  <si>
    <t>21st Century Fox</t>
  </si>
  <si>
    <t>Walt Disney Company is a multinational media company focusing on film and tv production, television and radio broadcasting, cable networks, retail, online content, and theme parks.</t>
  </si>
  <si>
    <t>21st Century Fox is a multinational mass media company focusing primarily on film and tv production, television broadcasting, cable networks, and online content. The company is controlled by Rupert Murdoch and family. The company was spun off in 2013 from NewsCorp, which retained the company's print assets.</t>
  </si>
  <si>
    <t>Discovery Communications is a company that operates basic cable networks, primarily focused on factual (non-news) content.</t>
  </si>
  <si>
    <t xml:space="preserve">Hearst Corporation is a mass media company operating in the print (newspapers and magazines), broadcast radio, basic cable network, and online content industries. </t>
  </si>
  <si>
    <t>Time Warner Inc. (pending acquisition by AT&amp;T Inc.) is a multinational media company opertating in the film and tv production, broascast network, cable network, online content, music publishing and book publishing industries.</t>
  </si>
  <si>
    <t>Univsion Communications is a media company primarily serving Spanish-speaking audiences, who operate in the broadcast tv, broadcast radio, broadcast network, cable network, and online content industries.</t>
  </si>
  <si>
    <t>AMC Networks is a company that operates in the basic cable network industry, whose assets include the channels AMC, IFC, WE tv, BBC America, and SundanceTV.</t>
  </si>
  <si>
    <t>Viacom is a multinational media conglomerate focusing on film and television production, and cable networks. Viacom and CBS Corporation are controlled by the Redstone family.</t>
  </si>
  <si>
    <t>CBS Corporation is a media company focused on broadcast television, broadcast networks, basic cable networks, publishing, film and television production, and online content. CBS Corporation and Viacom are controlled by the Redstone family.</t>
  </si>
  <si>
    <t>Sinclair is the largest U.S. broadcast televison station company (by reach and number of stations), who also has stakes in basic cable networks Tennis Channel, TBD, Comet, and others.</t>
  </si>
  <si>
    <t>Liberty Interactive Corp. is a media copmpany controlled by John Malone (who also controls Liberty Media and Liberty Global). The three companies operate in the basic cable network, digital media, e-commerce, cable and telecom, satellite radio, and other industries.</t>
  </si>
  <si>
    <t>Cox Enterprises</t>
  </si>
  <si>
    <t>iHeartMedia (formerly Clear Channel) is the largest radio broadcast company in the U.S., operating 856 stations in 160 markets.</t>
  </si>
  <si>
    <t>Educational Media Foundation is a non-profit organization that owns and operates 160 broadcast radio networks in 113 markets, focusing on Christian-themed content.</t>
  </si>
  <si>
    <t>Cumulus Media is a broadcast radio production and station company, amd is the 2nd largest (by number of stations) broadcast radio station owner in the U.S.</t>
  </si>
  <si>
    <t>Townsquare Media (formerly known as Regent Communications) is the third largest (by number of station) broadcast radio station owner in the U.S.</t>
  </si>
  <si>
    <t xml:space="preserve"> Cox Enterprises is a U.S. broadcast, print media, cable and telecom, and automotive services company. Cox's broadcast stations serve 20 radio markets and 15 TV markets. It's cable and telecom business reaches 7 percent of the U.S. population and serves 5.6 million internet customers.</t>
  </si>
  <si>
    <t>Alpha Media Holdings is a broadcast radio station company that operates 229 stations in 50 markets.</t>
  </si>
  <si>
    <t>Entercom Communications is a broadcast radio station company that operates 235 stations in 48 markets, and after its purchase of CBS radio in November 2017, became the 2nd largest U.S. radio station group as measured by revenues.</t>
  </si>
  <si>
    <t xml:space="preserve">Salem Media Group operates 73 broadcast radio stations in 34 markets, and owns the Salem Radio Network, which syndicates programming such as shows by Michael Medved, Hugh Hewitt, and Joe Walsh). In addition Salem owns Regnery Publishing, Townhall Media (which includes Townhall.com, HotAir.com, Twitchy.com, HumanEvents.com, RedState.com, BearingArms.com), Salem Web Network (which includes Christianity.com, Jesus.org, and iBelieve.com). Salem also sells vitamans marketed at Christians through its company Eagle Wellness. </t>
  </si>
  <si>
    <t>Saga Communications operates 34 broadcast radio stations in 16 markets.</t>
  </si>
  <si>
    <t>Midwest Communications operates 77 radio stations in 17 midwest markets.</t>
  </si>
  <si>
    <t>Entravision Communications is a company serving primarily Spanish-language radio content, operating 34 radio stations in 16 markets.</t>
  </si>
  <si>
    <t>Beasley Broadcast Group operates 63 broadcast radio stations in 15 markets.</t>
  </si>
  <si>
    <t>Urban One (formerly known as Radio One) operates 56 broadcast radio stations in 15 markets, targeting Black and urban listeners. They also own the basic cable network TV One, the digital brand Interactive One (which includes sites such as Bossip, News One, The Urban Daily, and Hello Beautiful, GIANTLife.com), radio syndication company Reach Media (which syndicates programming such as Tom Joyner Morning Show, The Al Sharpton Show, and The Ed Lover Show), and social networking sites such as BlackPlanet, AsianAvenue, and MiGente.</t>
  </si>
  <si>
    <t>Connoisseur Media operates 38 radio stations in 11 markets.</t>
  </si>
  <si>
    <t>E. W. Scripps Company operates 33 broadcast radio stations in 8 markets. In addition, they own several online content sources, as well as Basic cable networks (and broadcast multicasting networks) Bounce TV, Escape, Grit and Laff.</t>
  </si>
  <si>
    <t>Hubbard Broadcasting operates 24 broadcast radio stations in 7 markets. They also own two basic cable television networks, Ovation and Reelz.</t>
  </si>
  <si>
    <t>Emmis Communications operates 18 broadcast radio stations in 6 markets.</t>
  </si>
  <si>
    <t>Spanish Broadcasting System operates 17 broadcast radio stations in 6 markets. They also operate 6 broadcast TV stations in 5 markets; own AIRE Radio Networks (which serves programming to over 300 radio stations), the basic cable network MegaTV, and the online website lamusica.com.</t>
  </si>
  <si>
    <t>Deseret Management Corporation is a for-profit holding company owned by The Church of Jesus Christ of Latter-day Saints. Under its subsidiary Bonnevillle International Corporation the company operates 12 broadcast radio stations in 4 markets and one broadcast TV station. The company also owns Beneficial Financial Group, Deseret Book, Deseret Mutual, Deseret News Publishing Company (publisher of Utah's 2nd largest daily newspaper the Deseret News).</t>
  </si>
  <si>
    <t>* If full 2017 results are not available, values shown are either Last-Twelve-Months (LTM; 4Q2016-3Q2017), or consensus analyst estimates.</t>
  </si>
  <si>
    <t>Univision is not publicly traded, but values shown are estimated totals based on several other available sources.</t>
  </si>
  <si>
    <t>Source: Free Press Research; company SEC filings.</t>
  </si>
  <si>
    <t>Source: Free Press Research; company SEC filings; http://newspaperownership.com/wp-content/uploads/2016/09/07.UNC_RiseOfNewMediaBaron_SinglePage_01Sep2016-REDUCED.pdf</t>
  </si>
  <si>
    <t>Nexstar is the second largest (by station and market count) U.S. broadcast television station company, operating 185 stations in 101 markets.</t>
  </si>
  <si>
    <t xml:space="preserve">Gray Television operates 92 broadcast TV stations in 55 U.S. markets. </t>
  </si>
  <si>
    <t>Ion Television, Ion Media Entertainment.</t>
  </si>
  <si>
    <t>Broadcast TV, TV Production</t>
  </si>
  <si>
    <t>Ion Media (formerly Paxon Communications) operates 64 stations in 56 markets, carrying its Ion Television network.</t>
  </si>
  <si>
    <t>TEGNA is the broadcast television company spun off from Gannett in 2015. TEGNA operates 49 broadcast TV stations in 39 markets.</t>
  </si>
  <si>
    <t xml:space="preserve">Tribune Media Company (pending acquisition by Sinclair) is media company operating in the broadcast TV, broadcast radio, basic cable networks and online content industries. Tribune Media operates 44 stations in 31 markets. </t>
  </si>
  <si>
    <t>Quincy Media operates 19 broadcast TV stations in 14 markets; 2 broadcast radio stations in one market, and owns the newspapers The Herald Whig and The New Jersey Herald.</t>
  </si>
  <si>
    <t>Meredith is a diversified media company that operates 17 broadcast TV stations in 12 markets. In addition, they own Time Inc. (publihsher of Time Magazine, Sports Illustrated, and many others), as well as online websites such as Allrecipies.</t>
  </si>
  <si>
    <t>Graham Holdings operates 7 broadcast TV stations in 6 markets. They also own the Slate Group, publisher of websites Slate.com and ForeignPolicy.com.</t>
  </si>
  <si>
    <t>Percent of U.S. Populaton Reached (fixed ISP, 2016)**</t>
  </si>
  <si>
    <t>** Based on 2010 Census Pop counts for June 2016 Blocks</t>
  </si>
  <si>
    <t>Subscribers YE 2017 (Internet)#</t>
  </si>
  <si>
    <t># If year-end 2017 values not yet available, estimates based on third quarter 2017 shown.</t>
  </si>
  <si>
    <t>Subscribers (U.S.)*</t>
  </si>
  <si>
    <t>* Domestic streaming subscribers. Figure for Amazon prime US members at the end of 2017 based on estimates by Morningstar for mid-2017</t>
  </si>
  <si>
    <t>, source: https://www.recode.net/2017/7/9/15938658/amazon-prime-numbers-members-us-households-cable-tv</t>
  </si>
  <si>
    <t>Source: Free Press Research; company SEC filings</t>
  </si>
  <si>
    <t>Source: Free Press Research; company SEC filings; Free Press Research analysis of FCC Form 477 Broadband Deployment data.</t>
  </si>
  <si>
    <t>Monthly Active Users (U.S.)</t>
  </si>
  <si>
    <t>Daily Active Users (U.S.)</t>
  </si>
  <si>
    <t>Average Revenue per DAU per year (U.S.)</t>
  </si>
  <si>
    <t>Primary Telecom Classification</t>
  </si>
  <si>
    <t>Cable</t>
  </si>
  <si>
    <t>ILEC</t>
  </si>
  <si>
    <t>Wireless</t>
  </si>
  <si>
    <t>Stock Symbol</t>
  </si>
  <si>
    <t>Parent-Company Industries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</si>
</sst>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quot;$&quot;#,##0.000"/>
    <numFmt numFmtId="165" formatCode="0.0%"/>
    <numFmt numFmtId="166" formatCode="&quot;$&quot;#,##0"/>
    <numFmt numFmtId="167" formatCode="&quot;$&quot;#,##0.00"/>
    <numFmt numFmtId="168" formatCode="0.0"/>
  </numFmts>
  <fonts count="6" x14ac:knownFonts="1">
    <font>
      <sz val="12"/>
      <color theme="1"/>
      <name val="Calibri"/>
      <family val="2"/>
      <scheme val="minor"/>
    </font>
    <font>
      <u/>
      <sz val="12"/>
      <color theme="10"/>
      <name val="Calibri"/>
      <family val="2"/>
      <scheme val="minor"/>
    </font>
    <font>
      <u/>
      <sz val="12"/>
      <color theme="11"/>
      <name val="Calibri"/>
      <family val="2"/>
      <scheme val="minor"/>
    </font>
    <font>
      <sz val="12"/>
      <color rgb="FF000000"/>
      <name val="Calibri"/>
      <family val="2"/>
      <scheme val="minor"/>
    </font>
    <font>
      <i/>
      <sz val="12"/>
      <color theme="1"/>
      <name val="Calibri"/>
      <scheme val="minor"/>
    </font>
    <font>
      <sz val="8"/>
      <name val="Calibri"/>
      <family val="2"/>
      <scheme val="minor"/>
    </font>
  </fonts>
  <fills count="4">
    <fill>
      <patternFill patternType="none"/>
    </fill>
    <fill>
      <patternFill patternType="gray125"/>
    </fill>
    <fill>
      <patternFill patternType="solid">
        <fgColor theme="0"/>
        <bgColor indexed="64"/>
      </patternFill>
    </fill>
    <fill>
      <patternFill patternType="solid">
        <fgColor rgb="FFFFFFFF"/>
        <bgColor rgb="FF000000"/>
      </patternFill>
    </fill>
  </fills>
  <borders count="44">
    <border>
      <left/>
      <right/>
      <top/>
      <bottom/>
      <diagonal/>
    </border>
    <border>
      <left/>
      <right/>
      <top style="thin">
        <color theme="0" tint="-0.499984740745262"/>
      </top>
      <bottom/>
      <diagonal/>
    </border>
    <border>
      <left/>
      <right/>
      <top/>
      <bottom style="thin">
        <color theme="0" tint="-0.499984740745262"/>
      </bottom>
      <diagonal/>
    </border>
    <border>
      <left/>
      <right/>
      <top style="double">
        <color theme="0" tint="-0.499984740745262"/>
      </top>
      <bottom/>
      <diagonal/>
    </border>
    <border>
      <left/>
      <right/>
      <top/>
      <bottom style="medium">
        <color theme="0" tint="-0.499984740745262"/>
      </bottom>
      <diagonal/>
    </border>
    <border>
      <left/>
      <right/>
      <top style="medium">
        <color theme="0" tint="-0.499984740745262"/>
      </top>
      <bottom style="double">
        <color theme="0" tint="-0.499984740745262"/>
      </bottom>
      <diagonal/>
    </border>
    <border>
      <left/>
      <right/>
      <top style="medium">
        <color theme="0" tint="-0.499984740745262"/>
      </top>
      <bottom/>
      <diagonal/>
    </border>
    <border>
      <left style="thin">
        <color theme="0" tint="-0.499984740745262"/>
      </left>
      <right/>
      <top style="medium">
        <color theme="0" tint="-0.499984740745262"/>
      </top>
      <bottom style="double">
        <color theme="0" tint="-0.499984740745262"/>
      </bottom>
      <diagonal/>
    </border>
    <border>
      <left style="thin">
        <color theme="0" tint="-0.499984740745262"/>
      </left>
      <right/>
      <top style="double">
        <color theme="0" tint="-0.499984740745262"/>
      </top>
      <bottom/>
      <diagonal/>
    </border>
    <border>
      <left style="thin">
        <color theme="0" tint="-0.499984740745262"/>
      </left>
      <right/>
      <top/>
      <bottom/>
      <diagonal/>
    </border>
    <border>
      <left style="thin">
        <color theme="0" tint="-0.499984740745262"/>
      </left>
      <right/>
      <top/>
      <bottom style="medium">
        <color theme="0" tint="-0.499984740745262"/>
      </bottom>
      <diagonal/>
    </border>
    <border>
      <left style="thin">
        <color theme="0" tint="-0.499984740745262"/>
      </left>
      <right/>
      <top style="thin">
        <color theme="0" tint="-0.499984740745262"/>
      </top>
      <bottom/>
      <diagonal/>
    </border>
    <border>
      <left/>
      <right style="double">
        <color theme="0" tint="-0.499984740745262"/>
      </right>
      <top style="medium">
        <color theme="0" tint="-0.499984740745262"/>
      </top>
      <bottom/>
      <diagonal/>
    </border>
    <border>
      <left/>
      <right style="double">
        <color theme="0" tint="-0.499984740745262"/>
      </right>
      <top style="medium">
        <color theme="0" tint="-0.499984740745262"/>
      </top>
      <bottom style="double">
        <color theme="0" tint="-0.499984740745262"/>
      </bottom>
      <diagonal/>
    </border>
    <border>
      <left/>
      <right style="double">
        <color theme="0" tint="-0.499984740745262"/>
      </right>
      <top/>
      <bottom/>
      <diagonal/>
    </border>
    <border>
      <left/>
      <right style="double">
        <color theme="0" tint="-0.499984740745262"/>
      </right>
      <top style="thin">
        <color theme="0" tint="-0.499984740745262"/>
      </top>
      <bottom/>
      <diagonal/>
    </border>
    <border>
      <left/>
      <right style="double">
        <color theme="0" tint="-0.499984740745262"/>
      </right>
      <top/>
      <bottom style="medium">
        <color theme="0" tint="-0.499984740745262"/>
      </bottom>
      <diagonal/>
    </border>
    <border>
      <left style="double">
        <color theme="0" tint="-0.499984740745262"/>
      </left>
      <right/>
      <top style="medium">
        <color theme="0" tint="-0.499984740745262"/>
      </top>
      <bottom style="double">
        <color theme="0" tint="-0.499984740745262"/>
      </bottom>
      <diagonal/>
    </border>
    <border>
      <left style="double">
        <color theme="0" tint="-0.499984740745262"/>
      </left>
      <right/>
      <top/>
      <bottom/>
      <diagonal/>
    </border>
    <border>
      <left style="double">
        <color theme="0" tint="-0.499984740745262"/>
      </left>
      <right/>
      <top style="thin">
        <color theme="0" tint="-0.499984740745262"/>
      </top>
      <bottom/>
      <diagonal/>
    </border>
    <border>
      <left style="double">
        <color theme="0" tint="-0.499984740745262"/>
      </left>
      <right/>
      <top/>
      <bottom style="medium">
        <color theme="0" tint="-0.499984740745262"/>
      </bottom>
      <diagonal/>
    </border>
    <border>
      <left/>
      <right/>
      <top/>
      <bottom style="medium">
        <color auto="1"/>
      </bottom>
      <diagonal/>
    </border>
    <border>
      <left style="double">
        <color theme="0" tint="-0.499984740745262"/>
      </left>
      <right/>
      <top style="medium">
        <color theme="0" tint="-0.499984740745262"/>
      </top>
      <bottom/>
      <diagonal/>
    </border>
    <border>
      <left style="double">
        <color theme="0" tint="-0.499984740745262"/>
      </left>
      <right/>
      <top/>
      <bottom style="medium">
        <color auto="1"/>
      </bottom>
      <diagonal/>
    </border>
    <border>
      <left/>
      <right style="thin">
        <color theme="0" tint="-0.499984740745262"/>
      </right>
      <top style="medium">
        <color theme="0" tint="-0.499984740745262"/>
      </top>
      <bottom style="double">
        <color theme="0" tint="-0.499984740745262"/>
      </bottom>
      <diagonal/>
    </border>
    <border>
      <left/>
      <right style="thin">
        <color theme="0" tint="-0.499984740745262"/>
      </right>
      <top style="double">
        <color theme="0" tint="-0.499984740745262"/>
      </top>
      <bottom/>
      <diagonal/>
    </border>
    <border>
      <left/>
      <right style="thin">
        <color theme="0" tint="-0.499984740745262"/>
      </right>
      <top/>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diagonal/>
    </border>
    <border>
      <left/>
      <right style="thin">
        <color theme="0" tint="-0.499984740745262"/>
      </right>
      <top/>
      <bottom style="medium">
        <color theme="0" tint="-0.499984740745262"/>
      </bottom>
      <diagonal/>
    </border>
    <border>
      <left style="thin">
        <color theme="0" tint="-0.499984740745262"/>
      </left>
      <right/>
      <top/>
      <bottom style="medium">
        <color auto="1"/>
      </bottom>
      <diagonal/>
    </border>
    <border>
      <left/>
      <right style="thin">
        <color theme="0" tint="-0.499984740745262"/>
      </right>
      <top/>
      <bottom style="medium">
        <color auto="1"/>
      </bottom>
      <diagonal/>
    </border>
    <border>
      <left style="thin">
        <color theme="0" tint="-0.499984740745262"/>
      </left>
      <right style="thin">
        <color theme="0" tint="-0.499984740745262"/>
      </right>
      <top style="medium">
        <color theme="0" tint="-0.499984740745262"/>
      </top>
      <bottom style="double">
        <color theme="0" tint="-0.499984740745262"/>
      </bottom>
      <diagonal/>
    </border>
    <border>
      <left style="thin">
        <color theme="0" tint="-0.499984740745262"/>
      </left>
      <right style="thin">
        <color theme="0" tint="-0.499984740745262"/>
      </right>
      <top style="double">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medium">
        <color theme="0" tint="-0.499984740745262"/>
      </bottom>
      <diagonal/>
    </border>
    <border>
      <left style="thin">
        <color theme="0" tint="-0.499984740745262"/>
      </left>
      <right style="thin">
        <color theme="0" tint="-0.499984740745262"/>
      </right>
      <top/>
      <bottom style="medium">
        <color auto="1"/>
      </bottom>
      <diagonal/>
    </border>
    <border>
      <left style="double">
        <color theme="0" tint="-0.499984740745262"/>
      </left>
      <right/>
      <top style="double">
        <color theme="0" tint="-0.499984740745262"/>
      </top>
      <bottom/>
      <diagonal/>
    </border>
    <border>
      <left style="double">
        <color theme="0" tint="-0.499984740745262"/>
      </left>
      <right/>
      <top/>
      <bottom style="thin">
        <color theme="0" tint="-0.499984740745262"/>
      </bottom>
      <diagonal/>
    </border>
    <border>
      <left/>
      <right style="double">
        <color theme="0" tint="-0.499984740745262"/>
      </right>
      <top style="double">
        <color theme="0" tint="-0.499984740745262"/>
      </top>
      <bottom/>
      <diagonal/>
    </border>
    <border>
      <left/>
      <right style="double">
        <color theme="0" tint="-0.499984740745262"/>
      </right>
      <top/>
      <bottom style="thin">
        <color theme="0" tint="-0.499984740745262"/>
      </bottom>
      <diagonal/>
    </border>
    <border>
      <left style="thin">
        <color theme="0" tint="-0.499984740745262"/>
      </left>
      <right/>
      <top style="medium">
        <color theme="0" tint="-0.499984740745262"/>
      </top>
      <bottom/>
      <diagonal/>
    </border>
    <border>
      <left/>
      <right style="thin">
        <color theme="0" tint="-0.499984740745262"/>
      </right>
      <top style="medium">
        <color theme="0" tint="-0.499984740745262"/>
      </top>
      <bottom/>
      <diagonal/>
    </border>
  </borders>
  <cellStyleXfs count="461">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cellStyleXfs>
  <cellXfs count="166">
    <xf numFmtId="0" fontId="0" fillId="0" borderId="0" xfId="0"/>
    <xf numFmtId="164" fontId="0" fillId="0" borderId="0" xfId="0" applyNumberFormat="1"/>
    <xf numFmtId="0" fontId="0" fillId="0" borderId="0" xfId="0" applyAlignment="1">
      <alignment horizontal="center" vertical="center" wrapText="1"/>
    </xf>
    <xf numFmtId="165" fontId="0" fillId="0" borderId="0" xfId="0" applyNumberFormat="1" applyAlignment="1">
      <alignment horizontal="center" vertical="center" wrapText="1"/>
    </xf>
    <xf numFmtId="165" fontId="0" fillId="0" borderId="0" xfId="0" applyNumberFormat="1"/>
    <xf numFmtId="166" fontId="0" fillId="0" borderId="0" xfId="0" applyNumberFormat="1"/>
    <xf numFmtId="1" fontId="0" fillId="0" borderId="0" xfId="0" applyNumberFormat="1" applyAlignment="1">
      <alignment horizontal="center" vertical="center" wrapText="1"/>
    </xf>
    <xf numFmtId="167" fontId="0" fillId="0" borderId="0" xfId="0" applyNumberFormat="1"/>
    <xf numFmtId="3" fontId="0" fillId="0" borderId="0" xfId="0" applyNumberFormat="1"/>
    <xf numFmtId="168" fontId="0" fillId="0" borderId="0" xfId="0" applyNumberFormat="1"/>
    <xf numFmtId="0" fontId="3" fillId="0" borderId="0" xfId="0" applyFont="1"/>
    <xf numFmtId="9" fontId="0" fillId="0" borderId="0" xfId="0" applyNumberFormat="1"/>
    <xf numFmtId="0" fontId="0" fillId="0" borderId="0" xfId="0" applyAlignment="1">
      <alignment vertical="center"/>
    </xf>
    <xf numFmtId="0" fontId="0" fillId="2" borderId="5" xfId="0" applyFill="1" applyBorder="1" applyAlignment="1">
      <alignment horizontal="center" vertical="center" wrapText="1"/>
    </xf>
    <xf numFmtId="166" fontId="0" fillId="2" borderId="5" xfId="0" applyNumberFormat="1" applyFill="1" applyBorder="1" applyAlignment="1">
      <alignment horizontal="center" vertical="center" wrapText="1"/>
    </xf>
    <xf numFmtId="166" fontId="0" fillId="2" borderId="7" xfId="0" applyNumberFormat="1" applyFill="1" applyBorder="1" applyAlignment="1">
      <alignment horizontal="center" vertical="center" wrapText="1"/>
    </xf>
    <xf numFmtId="165" fontId="0" fillId="2" borderId="5" xfId="0" applyNumberFormat="1" applyFill="1" applyBorder="1" applyAlignment="1">
      <alignment horizontal="center" vertical="center" wrapText="1"/>
    </xf>
    <xf numFmtId="165" fontId="0" fillId="2" borderId="17" xfId="0" applyNumberFormat="1" applyFill="1" applyBorder="1" applyAlignment="1">
      <alignment horizontal="center" vertical="center" wrapText="1"/>
    </xf>
    <xf numFmtId="0" fontId="0" fillId="2" borderId="3" xfId="0" applyFill="1" applyBorder="1" applyAlignment="1">
      <alignment vertical="center"/>
    </xf>
    <xf numFmtId="166" fontId="0" fillId="2" borderId="3" xfId="0" applyNumberFormat="1" applyFill="1" applyBorder="1" applyAlignment="1">
      <alignment vertical="center"/>
    </xf>
    <xf numFmtId="3" fontId="0" fillId="2" borderId="3" xfId="0" applyNumberFormat="1" applyFill="1" applyBorder="1" applyAlignment="1">
      <alignment vertical="center"/>
    </xf>
    <xf numFmtId="167" fontId="0" fillId="2" borderId="3" xfId="0" applyNumberFormat="1" applyFill="1" applyBorder="1" applyAlignment="1">
      <alignment vertical="center"/>
    </xf>
    <xf numFmtId="0" fontId="0" fillId="2" borderId="18" xfId="0" applyFill="1" applyBorder="1" applyAlignment="1">
      <alignment vertical="center"/>
    </xf>
    <xf numFmtId="0" fontId="0" fillId="2" borderId="0" xfId="0" applyFill="1" applyAlignment="1">
      <alignment vertical="center"/>
    </xf>
    <xf numFmtId="166" fontId="0" fillId="2" borderId="0" xfId="0" applyNumberFormat="1" applyFill="1" applyAlignment="1">
      <alignment vertical="center"/>
    </xf>
    <xf numFmtId="3" fontId="0" fillId="2" borderId="0" xfId="0" applyNumberFormat="1" applyFill="1" applyAlignment="1">
      <alignment vertical="center"/>
    </xf>
    <xf numFmtId="167" fontId="0" fillId="2" borderId="0" xfId="0" applyNumberFormat="1" applyFill="1" applyAlignment="1">
      <alignment vertical="center"/>
    </xf>
    <xf numFmtId="3" fontId="0" fillId="2" borderId="2" xfId="0" applyNumberFormat="1" applyFill="1" applyBorder="1" applyAlignment="1">
      <alignment vertical="center"/>
    </xf>
    <xf numFmtId="167" fontId="0" fillId="2" borderId="2" xfId="0" applyNumberFormat="1" applyFill="1" applyBorder="1" applyAlignment="1">
      <alignment vertical="center"/>
    </xf>
    <xf numFmtId="0" fontId="0" fillId="2" borderId="1" xfId="0" applyFill="1" applyBorder="1" applyAlignment="1">
      <alignment vertical="center"/>
    </xf>
    <xf numFmtId="166" fontId="0" fillId="2" borderId="1" xfId="0" applyNumberFormat="1" applyFill="1" applyBorder="1" applyAlignment="1">
      <alignment vertical="center"/>
    </xf>
    <xf numFmtId="3" fontId="0" fillId="2" borderId="1" xfId="0" applyNumberFormat="1" applyFill="1" applyBorder="1" applyAlignment="1">
      <alignment vertical="center"/>
    </xf>
    <xf numFmtId="167" fontId="0" fillId="2" borderId="1" xfId="0" applyNumberFormat="1" applyFill="1" applyBorder="1" applyAlignment="1">
      <alignment vertical="center"/>
    </xf>
    <xf numFmtId="0" fontId="0" fillId="2" borderId="19" xfId="0" applyFill="1" applyBorder="1" applyAlignment="1">
      <alignment vertical="center"/>
    </xf>
    <xf numFmtId="0" fontId="0" fillId="2" borderId="4" xfId="0" applyFill="1" applyBorder="1" applyAlignment="1">
      <alignment vertical="center"/>
    </xf>
    <xf numFmtId="166" fontId="0" fillId="2" borderId="4" xfId="0" applyNumberFormat="1" applyFill="1" applyBorder="1" applyAlignment="1">
      <alignment vertical="center"/>
    </xf>
    <xf numFmtId="3" fontId="0" fillId="2" borderId="4" xfId="0" applyNumberFormat="1" applyFill="1" applyBorder="1" applyAlignment="1">
      <alignment vertical="center"/>
    </xf>
    <xf numFmtId="167" fontId="0" fillId="2" borderId="4" xfId="0" applyNumberFormat="1" applyFill="1" applyBorder="1" applyAlignment="1">
      <alignment vertical="center"/>
    </xf>
    <xf numFmtId="0" fontId="0" fillId="2" borderId="20" xfId="0" applyFill="1" applyBorder="1" applyAlignment="1">
      <alignment vertical="center"/>
    </xf>
    <xf numFmtId="0" fontId="0" fillId="2" borderId="21" xfId="0" applyFill="1" applyBorder="1" applyAlignment="1">
      <alignment vertical="center"/>
    </xf>
    <xf numFmtId="0" fontId="0" fillId="2" borderId="21" xfId="0" applyFill="1" applyBorder="1"/>
    <xf numFmtId="166" fontId="0" fillId="2" borderId="21" xfId="0" applyNumberFormat="1" applyFill="1" applyBorder="1" applyAlignment="1">
      <alignment vertical="center"/>
    </xf>
    <xf numFmtId="0" fontId="0" fillId="2" borderId="22" xfId="0" applyFill="1" applyBorder="1"/>
    <xf numFmtId="0" fontId="0" fillId="2" borderId="23" xfId="0" applyFill="1" applyBorder="1"/>
    <xf numFmtId="166" fontId="0" fillId="2" borderId="24" xfId="0" applyNumberFormat="1" applyFill="1" applyBorder="1" applyAlignment="1">
      <alignment horizontal="center" vertical="center" wrapText="1"/>
    </xf>
    <xf numFmtId="167" fontId="0" fillId="2" borderId="25" xfId="0" applyNumberFormat="1" applyFill="1" applyBorder="1" applyAlignment="1">
      <alignment vertical="center"/>
    </xf>
    <xf numFmtId="167" fontId="0" fillId="2" borderId="26" xfId="0" applyNumberFormat="1" applyFill="1" applyBorder="1" applyAlignment="1">
      <alignment vertical="center"/>
    </xf>
    <xf numFmtId="167" fontId="0" fillId="2" borderId="27" xfId="0" applyNumberFormat="1" applyFill="1" applyBorder="1" applyAlignment="1">
      <alignment vertical="center"/>
    </xf>
    <xf numFmtId="167" fontId="0" fillId="2" borderId="28" xfId="0" applyNumberFormat="1" applyFill="1" applyBorder="1" applyAlignment="1">
      <alignment vertical="center"/>
    </xf>
    <xf numFmtId="167" fontId="0" fillId="2" borderId="29" xfId="0" applyNumberFormat="1" applyFill="1" applyBorder="1" applyAlignment="1">
      <alignment vertical="center"/>
    </xf>
    <xf numFmtId="0" fontId="0" fillId="2" borderId="0" xfId="0" applyFill="1"/>
    <xf numFmtId="0" fontId="0" fillId="2" borderId="26" xfId="0" applyFill="1" applyBorder="1"/>
    <xf numFmtId="0" fontId="0" fillId="2" borderId="31" xfId="0" applyFill="1" applyBorder="1"/>
    <xf numFmtId="166" fontId="0" fillId="2" borderId="32" xfId="0" applyNumberFormat="1" applyFill="1" applyBorder="1" applyAlignment="1">
      <alignment horizontal="center" vertical="center" wrapText="1"/>
    </xf>
    <xf numFmtId="3" fontId="0" fillId="2" borderId="33" xfId="0" applyNumberFormat="1" applyFill="1" applyBorder="1" applyAlignment="1">
      <alignment vertical="center"/>
    </xf>
    <xf numFmtId="3" fontId="0" fillId="2" borderId="34" xfId="0" applyNumberFormat="1" applyFill="1" applyBorder="1" applyAlignment="1">
      <alignment vertical="center"/>
    </xf>
    <xf numFmtId="3" fontId="0" fillId="2" borderId="35" xfId="0" applyNumberFormat="1" applyFill="1" applyBorder="1" applyAlignment="1">
      <alignment vertical="center"/>
    </xf>
    <xf numFmtId="3" fontId="0" fillId="2" borderId="36" xfId="0" applyNumberFormat="1" applyFill="1" applyBorder="1" applyAlignment="1">
      <alignment vertical="center"/>
    </xf>
    <xf numFmtId="3" fontId="0" fillId="2" borderId="34" xfId="0" applyNumberFormat="1" applyFill="1" applyBorder="1"/>
    <xf numFmtId="3" fontId="0" fillId="2" borderId="37" xfId="0" applyNumberFormat="1" applyFill="1" applyBorder="1"/>
    <xf numFmtId="0" fontId="0" fillId="2" borderId="38" xfId="0" applyFill="1" applyBorder="1" applyAlignment="1">
      <alignment vertical="center"/>
    </xf>
    <xf numFmtId="166" fontId="0" fillId="2" borderId="8" xfId="0" applyNumberFormat="1" applyFill="1" applyBorder="1" applyAlignment="1">
      <alignment vertical="center"/>
    </xf>
    <xf numFmtId="166" fontId="0" fillId="2" borderId="9" xfId="0" applyNumberFormat="1" applyFill="1" applyBorder="1" applyAlignment="1">
      <alignment vertical="center"/>
    </xf>
    <xf numFmtId="166" fontId="0" fillId="2" borderId="11" xfId="0" applyNumberFormat="1" applyFill="1" applyBorder="1" applyAlignment="1">
      <alignment vertical="center"/>
    </xf>
    <xf numFmtId="166" fontId="0" fillId="2" borderId="10" xfId="0" applyNumberFormat="1" applyFill="1" applyBorder="1" applyAlignment="1">
      <alignment vertical="center"/>
    </xf>
    <xf numFmtId="166" fontId="0" fillId="2" borderId="30" xfId="0" applyNumberFormat="1" applyFill="1" applyBorder="1" applyAlignment="1">
      <alignment vertical="center"/>
    </xf>
    <xf numFmtId="3" fontId="0" fillId="2" borderId="5" xfId="0" applyNumberFormat="1" applyFill="1" applyBorder="1" applyAlignment="1">
      <alignment horizontal="center" vertical="center" wrapText="1"/>
    </xf>
    <xf numFmtId="9" fontId="0" fillId="2" borderId="5" xfId="0" applyNumberFormat="1" applyFill="1" applyBorder="1" applyAlignment="1">
      <alignment horizontal="center" vertical="center" wrapText="1"/>
    </xf>
    <xf numFmtId="0" fontId="0" fillId="2" borderId="3" xfId="0" applyFill="1" applyBorder="1"/>
    <xf numFmtId="3" fontId="0" fillId="2" borderId="3" xfId="0" applyNumberFormat="1" applyFill="1" applyBorder="1"/>
    <xf numFmtId="3" fontId="0" fillId="2" borderId="0" xfId="0" applyNumberFormat="1" applyFill="1"/>
    <xf numFmtId="0" fontId="0" fillId="2" borderId="4" xfId="0" applyFill="1" applyBorder="1"/>
    <xf numFmtId="3" fontId="0" fillId="2" borderId="4" xfId="0" applyNumberFormat="1" applyFill="1" applyBorder="1"/>
    <xf numFmtId="166" fontId="0" fillId="2" borderId="17" xfId="0" applyNumberFormat="1" applyFill="1" applyBorder="1" applyAlignment="1">
      <alignment horizontal="center" vertical="center" wrapText="1"/>
    </xf>
    <xf numFmtId="9" fontId="0" fillId="2" borderId="13" xfId="0" applyNumberFormat="1" applyFill="1" applyBorder="1" applyAlignment="1">
      <alignment horizontal="center" vertical="center" wrapText="1"/>
    </xf>
    <xf numFmtId="165" fontId="0" fillId="2" borderId="38" xfId="0" applyNumberFormat="1" applyFill="1" applyBorder="1" applyAlignment="1">
      <alignment horizontal="left" vertical="center"/>
    </xf>
    <xf numFmtId="166" fontId="0" fillId="2" borderId="38" xfId="0" applyNumberFormat="1" applyFill="1" applyBorder="1" applyAlignment="1">
      <alignment vertical="center"/>
    </xf>
    <xf numFmtId="9" fontId="0" fillId="2" borderId="3" xfId="0" applyNumberFormat="1" applyFill="1" applyBorder="1" applyAlignment="1">
      <alignment vertical="center"/>
    </xf>
    <xf numFmtId="165" fontId="0" fillId="2" borderId="3" xfId="0" applyNumberFormat="1" applyFill="1" applyBorder="1" applyAlignment="1">
      <alignment vertical="center"/>
    </xf>
    <xf numFmtId="9" fontId="0" fillId="2" borderId="40" xfId="0" applyNumberFormat="1" applyFill="1" applyBorder="1" applyAlignment="1">
      <alignment vertical="center"/>
    </xf>
    <xf numFmtId="166" fontId="0" fillId="2" borderId="18" xfId="0" applyNumberFormat="1" applyFill="1" applyBorder="1" applyAlignment="1">
      <alignment vertical="center"/>
    </xf>
    <xf numFmtId="9" fontId="0" fillId="2" borderId="0" xfId="0" applyNumberFormat="1" applyFill="1" applyAlignment="1">
      <alignment vertical="center"/>
    </xf>
    <xf numFmtId="165" fontId="0" fillId="2" borderId="0" xfId="0" applyNumberFormat="1" applyFill="1" applyAlignment="1">
      <alignment vertical="center"/>
    </xf>
    <xf numFmtId="9" fontId="0" fillId="2" borderId="14" xfId="0" applyNumberFormat="1" applyFill="1" applyBorder="1" applyAlignment="1">
      <alignment vertical="center"/>
    </xf>
    <xf numFmtId="166" fontId="0" fillId="2" borderId="19" xfId="0" applyNumberFormat="1" applyFill="1" applyBorder="1" applyAlignment="1">
      <alignment vertical="center"/>
    </xf>
    <xf numFmtId="9" fontId="0" fillId="2" borderId="1" xfId="0" applyNumberFormat="1" applyFill="1" applyBorder="1" applyAlignment="1">
      <alignment vertical="center"/>
    </xf>
    <xf numFmtId="165" fontId="0" fillId="2" borderId="1" xfId="0" applyNumberFormat="1" applyFill="1" applyBorder="1" applyAlignment="1">
      <alignment vertical="center"/>
    </xf>
    <xf numFmtId="9" fontId="0" fillId="2" borderId="15" xfId="0" applyNumberFormat="1" applyFill="1" applyBorder="1" applyAlignment="1">
      <alignment vertical="center"/>
    </xf>
    <xf numFmtId="3" fontId="3" fillId="2" borderId="0" xfId="0" applyNumberFormat="1" applyFont="1" applyFill="1" applyAlignment="1">
      <alignment vertical="center"/>
    </xf>
    <xf numFmtId="0" fontId="0" fillId="2" borderId="2" xfId="0" applyFill="1" applyBorder="1" applyAlignment="1">
      <alignment vertical="center"/>
    </xf>
    <xf numFmtId="166" fontId="0" fillId="2" borderId="39" xfId="0" applyNumberFormat="1" applyFill="1" applyBorder="1" applyAlignment="1">
      <alignment vertical="center"/>
    </xf>
    <xf numFmtId="166" fontId="0" fillId="2" borderId="2" xfId="0" applyNumberFormat="1" applyFill="1" applyBorder="1" applyAlignment="1">
      <alignment vertical="center"/>
    </xf>
    <xf numFmtId="9" fontId="0" fillId="2" borderId="2" xfId="0" applyNumberFormat="1" applyFill="1" applyBorder="1" applyAlignment="1">
      <alignment vertical="center"/>
    </xf>
    <xf numFmtId="165" fontId="0" fillId="2" borderId="2" xfId="0" applyNumberFormat="1" applyFill="1" applyBorder="1" applyAlignment="1">
      <alignment vertical="center"/>
    </xf>
    <xf numFmtId="9" fontId="0" fillId="2" borderId="41" xfId="0" applyNumberFormat="1" applyFill="1" applyBorder="1" applyAlignment="1">
      <alignment vertical="center"/>
    </xf>
    <xf numFmtId="166" fontId="0" fillId="2" borderId="20" xfId="0" applyNumberFormat="1" applyFill="1" applyBorder="1" applyAlignment="1">
      <alignment vertical="center"/>
    </xf>
    <xf numFmtId="9" fontId="0" fillId="2" borderId="4" xfId="0" applyNumberFormat="1" applyFill="1" applyBorder="1" applyAlignment="1">
      <alignment vertical="center"/>
    </xf>
    <xf numFmtId="165" fontId="0" fillId="2" borderId="4" xfId="0" applyNumberFormat="1" applyFill="1" applyBorder="1" applyAlignment="1">
      <alignment vertical="center"/>
    </xf>
    <xf numFmtId="9" fontId="0" fillId="2" borderId="16" xfId="0" applyNumberFormat="1" applyFill="1" applyBorder="1" applyAlignment="1">
      <alignment vertical="center"/>
    </xf>
    <xf numFmtId="165" fontId="0" fillId="2" borderId="18" xfId="0" applyNumberFormat="1" applyFill="1" applyBorder="1" applyAlignment="1">
      <alignment horizontal="left" vertical="center"/>
    </xf>
    <xf numFmtId="0" fontId="0" fillId="0" borderId="0" xfId="0" applyAlignment="1">
      <alignment horizontal="center" vertical="center"/>
    </xf>
    <xf numFmtId="165" fontId="0" fillId="2" borderId="19" xfId="0" applyNumberFormat="1" applyFill="1" applyBorder="1" applyAlignment="1">
      <alignment horizontal="left" vertical="center"/>
    </xf>
    <xf numFmtId="165" fontId="0" fillId="2" borderId="39" xfId="0" applyNumberFormat="1" applyFill="1" applyBorder="1" applyAlignment="1">
      <alignment horizontal="left" vertical="center"/>
    </xf>
    <xf numFmtId="165" fontId="0" fillId="2" borderId="20" xfId="0" applyNumberFormat="1" applyFill="1" applyBorder="1" applyAlignment="1">
      <alignment horizontal="left" vertical="center"/>
    </xf>
    <xf numFmtId="1" fontId="3" fillId="2" borderId="6" xfId="0" applyNumberFormat="1" applyFont="1" applyFill="1" applyBorder="1" applyAlignment="1">
      <alignment horizontal="center" vertical="center" wrapText="1"/>
    </xf>
    <xf numFmtId="0" fontId="3" fillId="2" borderId="6" xfId="0" applyFont="1" applyFill="1" applyBorder="1" applyAlignment="1">
      <alignment horizontal="center" vertical="center" wrapText="1"/>
    </xf>
    <xf numFmtId="165" fontId="3" fillId="2" borderId="6" xfId="0" applyNumberFormat="1" applyFont="1" applyFill="1" applyBorder="1" applyAlignment="1">
      <alignment horizontal="center" vertical="center" wrapText="1"/>
    </xf>
    <xf numFmtId="0" fontId="0" fillId="2" borderId="6" xfId="0" applyFill="1" applyBorder="1" applyAlignment="1">
      <alignment horizontal="center" vertical="center" wrapText="1"/>
    </xf>
    <xf numFmtId="0" fontId="3" fillId="2" borderId="0" xfId="0" applyFont="1" applyFill="1"/>
    <xf numFmtId="0" fontId="0" fillId="2" borderId="40" xfId="0" applyFill="1" applyBorder="1"/>
    <xf numFmtId="166" fontId="3" fillId="2" borderId="42" xfId="0" applyNumberFormat="1" applyFont="1" applyFill="1" applyBorder="1" applyAlignment="1">
      <alignment horizontal="center" vertical="center" wrapText="1"/>
    </xf>
    <xf numFmtId="166" fontId="3" fillId="2" borderId="43" xfId="0" applyNumberFormat="1" applyFont="1" applyFill="1" applyBorder="1" applyAlignment="1">
      <alignment horizontal="center" vertical="center" wrapText="1"/>
    </xf>
    <xf numFmtId="166" fontId="0" fillId="2" borderId="8" xfId="0" applyNumberFormat="1" applyFill="1" applyBorder="1"/>
    <xf numFmtId="166" fontId="0" fillId="2" borderId="25" xfId="0" applyNumberFormat="1" applyFill="1" applyBorder="1"/>
    <xf numFmtId="166" fontId="0" fillId="2" borderId="9" xfId="0" applyNumberFormat="1" applyFill="1" applyBorder="1"/>
    <xf numFmtId="166" fontId="0" fillId="2" borderId="26" xfId="0" applyNumberFormat="1" applyFill="1" applyBorder="1"/>
    <xf numFmtId="0" fontId="0" fillId="2" borderId="42" xfId="0" applyFill="1" applyBorder="1" applyAlignment="1">
      <alignment horizontal="center" vertical="center" wrapText="1"/>
    </xf>
    <xf numFmtId="0" fontId="3" fillId="2" borderId="4" xfId="0" applyFont="1" applyFill="1" applyBorder="1"/>
    <xf numFmtId="168" fontId="0" fillId="2" borderId="6" xfId="0" applyNumberFormat="1" applyFill="1" applyBorder="1" applyAlignment="1">
      <alignment horizontal="center" vertical="center" wrapText="1"/>
    </xf>
    <xf numFmtId="1" fontId="0" fillId="2" borderId="6" xfId="0" applyNumberFormat="1" applyFill="1" applyBorder="1" applyAlignment="1">
      <alignment horizontal="center" vertical="center" wrapText="1"/>
    </xf>
    <xf numFmtId="0" fontId="0" fillId="2" borderId="0" xfId="0" applyFill="1" applyAlignment="1">
      <alignment horizontal="left" vertical="center"/>
    </xf>
    <xf numFmtId="0" fontId="0" fillId="0" borderId="6" xfId="0" applyBorder="1"/>
    <xf numFmtId="166" fontId="0" fillId="0" borderId="6" xfId="0" applyNumberFormat="1" applyBorder="1"/>
    <xf numFmtId="168" fontId="0" fillId="0" borderId="6" xfId="0" applyNumberFormat="1" applyBorder="1"/>
    <xf numFmtId="0" fontId="0" fillId="2" borderId="22" xfId="0" applyFill="1" applyBorder="1" applyAlignment="1">
      <alignment horizontal="center" vertical="center" wrapText="1"/>
    </xf>
    <xf numFmtId="168" fontId="0" fillId="2" borderId="43" xfId="0" applyNumberFormat="1" applyFill="1" applyBorder="1" applyAlignment="1">
      <alignment horizontal="center" vertical="center" wrapText="1"/>
    </xf>
    <xf numFmtId="165" fontId="0" fillId="2" borderId="22" xfId="0" applyNumberFormat="1" applyFill="1" applyBorder="1" applyAlignment="1">
      <alignment horizontal="center" vertical="center" wrapText="1"/>
    </xf>
    <xf numFmtId="0" fontId="0" fillId="2" borderId="3" xfId="0" applyFill="1" applyBorder="1" applyAlignment="1">
      <alignment horizontal="left" vertical="center"/>
    </xf>
    <xf numFmtId="165" fontId="0" fillId="2" borderId="6" xfId="0" applyNumberFormat="1" applyFill="1" applyBorder="1" applyAlignment="1">
      <alignment horizontal="center" vertical="center" wrapText="1"/>
    </xf>
    <xf numFmtId="0" fontId="0" fillId="2" borderId="12" xfId="0" applyFill="1" applyBorder="1" applyAlignment="1">
      <alignment horizontal="center" vertical="center" wrapText="1"/>
    </xf>
    <xf numFmtId="0" fontId="0" fillId="2" borderId="9" xfId="0" applyFill="1" applyBorder="1" applyAlignment="1">
      <alignment horizontal="left" vertical="center"/>
    </xf>
    <xf numFmtId="165" fontId="3" fillId="3" borderId="18" xfId="0" applyNumberFormat="1" applyFont="1" applyFill="1" applyBorder="1" applyAlignment="1">
      <alignment horizontal="left" vertical="center"/>
    </xf>
    <xf numFmtId="166" fontId="0" fillId="2" borderId="25" xfId="0" applyNumberFormat="1" applyFill="1" applyBorder="1" applyAlignment="1">
      <alignment vertical="center"/>
    </xf>
    <xf numFmtId="168" fontId="0" fillId="2" borderId="3" xfId="0" applyNumberFormat="1" applyFill="1" applyBorder="1" applyAlignment="1">
      <alignment vertical="center"/>
    </xf>
    <xf numFmtId="165" fontId="0" fillId="2" borderId="25" xfId="0" applyNumberFormat="1" applyFill="1" applyBorder="1" applyAlignment="1">
      <alignment vertical="center"/>
    </xf>
    <xf numFmtId="166" fontId="0" fillId="2" borderId="26" xfId="0" applyNumberFormat="1" applyFill="1" applyBorder="1" applyAlignment="1">
      <alignment vertical="center"/>
    </xf>
    <xf numFmtId="168" fontId="0" fillId="2" borderId="0" xfId="0" applyNumberFormat="1" applyFill="1" applyAlignment="1">
      <alignment vertical="center"/>
    </xf>
    <xf numFmtId="165" fontId="0" fillId="2" borderId="26" xfId="0" applyNumberFormat="1" applyFill="1" applyBorder="1" applyAlignment="1">
      <alignment vertical="center"/>
    </xf>
    <xf numFmtId="166" fontId="0" fillId="2" borderId="29" xfId="0" applyNumberFormat="1" applyFill="1" applyBorder="1" applyAlignment="1">
      <alignment vertical="center"/>
    </xf>
    <xf numFmtId="165" fontId="0" fillId="2" borderId="29" xfId="0" applyNumberFormat="1" applyFill="1" applyBorder="1" applyAlignment="1">
      <alignment vertical="center"/>
    </xf>
    <xf numFmtId="166" fontId="0" fillId="2" borderId="8" xfId="0" quotePrefix="1" applyNumberFormat="1" applyFill="1" applyBorder="1" applyAlignment="1">
      <alignment vertical="center"/>
    </xf>
    <xf numFmtId="166" fontId="0" fillId="2" borderId="25" xfId="0" quotePrefix="1" applyNumberFormat="1" applyFill="1" applyBorder="1" applyAlignment="1">
      <alignment vertical="center"/>
    </xf>
    <xf numFmtId="1" fontId="0" fillId="2" borderId="3" xfId="0" applyNumberFormat="1" applyFill="1" applyBorder="1" applyAlignment="1">
      <alignment vertical="center"/>
    </xf>
    <xf numFmtId="0" fontId="0" fillId="2" borderId="8" xfId="0" applyFill="1" applyBorder="1" applyAlignment="1">
      <alignment vertical="center"/>
    </xf>
    <xf numFmtId="0" fontId="0" fillId="2" borderId="40" xfId="0" applyFill="1" applyBorder="1" applyAlignment="1">
      <alignment vertical="center"/>
    </xf>
    <xf numFmtId="1" fontId="0" fillId="2" borderId="0" xfId="0" applyNumberFormat="1" applyFill="1" applyAlignment="1">
      <alignment vertical="center"/>
    </xf>
    <xf numFmtId="0" fontId="0" fillId="2" borderId="9" xfId="0" applyFill="1" applyBorder="1" applyAlignment="1">
      <alignment vertical="center"/>
    </xf>
    <xf numFmtId="0" fontId="0" fillId="2" borderId="14" xfId="0" applyFill="1" applyBorder="1" applyAlignment="1">
      <alignment vertical="center"/>
    </xf>
    <xf numFmtId="165" fontId="3" fillId="2" borderId="0" xfId="0" applyNumberFormat="1" applyFont="1" applyFill="1" applyAlignment="1">
      <alignment vertical="center"/>
    </xf>
    <xf numFmtId="1" fontId="0" fillId="2" borderId="4" xfId="0" applyNumberFormat="1" applyFill="1" applyBorder="1" applyAlignment="1">
      <alignment vertical="center"/>
    </xf>
    <xf numFmtId="0" fontId="0" fillId="2" borderId="10" xfId="0" applyFill="1" applyBorder="1" applyAlignment="1">
      <alignment vertical="center"/>
    </xf>
    <xf numFmtId="0" fontId="0" fillId="2" borderId="16" xfId="0" applyFill="1" applyBorder="1" applyAlignment="1">
      <alignment vertical="center"/>
    </xf>
    <xf numFmtId="164" fontId="3" fillId="0" borderId="0" xfId="0" applyNumberFormat="1" applyFont="1"/>
    <xf numFmtId="166" fontId="0" fillId="2" borderId="10" xfId="0" applyNumberFormat="1" applyFill="1" applyBorder="1" applyAlignment="1">
      <alignment horizontal="right"/>
    </xf>
    <xf numFmtId="166" fontId="0" fillId="2" borderId="29" xfId="0" applyNumberFormat="1" applyFill="1" applyBorder="1" applyAlignment="1">
      <alignment horizontal="right"/>
    </xf>
    <xf numFmtId="166" fontId="0" fillId="2" borderId="9" xfId="0" applyNumberFormat="1" applyFill="1" applyBorder="1" applyAlignment="1">
      <alignment horizontal="right"/>
    </xf>
    <xf numFmtId="166" fontId="0" fillId="2" borderId="26" xfId="0" applyNumberFormat="1" applyFill="1" applyBorder="1" applyAlignment="1">
      <alignment horizontal="right"/>
    </xf>
    <xf numFmtId="166" fontId="0" fillId="2" borderId="9" xfId="0" applyNumberFormat="1" applyFill="1" applyBorder="1" applyAlignment="1">
      <alignment horizontal="right" vertical="center"/>
    </xf>
    <xf numFmtId="166" fontId="0" fillId="2" borderId="26" xfId="0" applyNumberFormat="1" applyFill="1" applyBorder="1" applyAlignment="1">
      <alignment horizontal="right" vertical="center"/>
    </xf>
    <xf numFmtId="166" fontId="0" fillId="2" borderId="10" xfId="0" applyNumberFormat="1" applyFill="1" applyBorder="1" applyAlignment="1">
      <alignment horizontal="right" vertical="center"/>
    </xf>
    <xf numFmtId="166" fontId="0" fillId="2" borderId="29" xfId="0" applyNumberFormat="1" applyFill="1" applyBorder="1" applyAlignment="1">
      <alignment horizontal="right" vertical="center"/>
    </xf>
    <xf numFmtId="0" fontId="0" fillId="2" borderId="0" xfId="0" applyFill="1" applyAlignment="1">
      <alignment horizontal="center" vertical="center" wrapText="1"/>
    </xf>
    <xf numFmtId="166" fontId="0" fillId="0" borderId="0" xfId="0" applyNumberFormat="1" applyAlignment="1">
      <alignment vertical="center"/>
    </xf>
    <xf numFmtId="3" fontId="3" fillId="2" borderId="2" xfId="0" applyNumberFormat="1" applyFont="1" applyFill="1" applyBorder="1" applyAlignment="1">
      <alignment vertical="center"/>
    </xf>
    <xf numFmtId="0" fontId="4" fillId="0" borderId="0" xfId="0" applyFont="1" applyAlignment="1">
      <alignment horizontal="left" vertical="center" wrapText="1"/>
    </xf>
    <xf numFmtId="0" fontId="0" fillId="0" borderId="0" xfId="0" applyAlignment="1">
      <alignment horizontal="left" vertical="center" wrapText="1"/>
    </xf>
  </cellXfs>
  <cellStyles count="461">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0" builtinId="9" hidden="1"/>
    <cellStyle name="Followed Hyperlink" xfId="292" builtinId="9" hidden="1"/>
    <cellStyle name="Followed Hyperlink" xfId="294" builtinId="9" hidden="1"/>
    <cellStyle name="Followed Hyperlink" xfId="296" builtinId="9" hidden="1"/>
    <cellStyle name="Followed Hyperlink" xfId="298" builtinId="9" hidden="1"/>
    <cellStyle name="Followed Hyperlink" xfId="300" builtinId="9" hidden="1"/>
    <cellStyle name="Followed Hyperlink" xfId="302" builtinId="9" hidden="1"/>
    <cellStyle name="Followed Hyperlink" xfId="304" builtinId="9" hidden="1"/>
    <cellStyle name="Followed Hyperlink" xfId="306" builtinId="9" hidden="1"/>
    <cellStyle name="Followed Hyperlink" xfId="308" builtinId="9" hidden="1"/>
    <cellStyle name="Followed Hyperlink" xfId="310" builtinId="9" hidden="1"/>
    <cellStyle name="Followed Hyperlink" xfId="312" builtinId="9" hidden="1"/>
    <cellStyle name="Followed Hyperlink" xfId="314" builtinId="9" hidden="1"/>
    <cellStyle name="Followed Hyperlink" xfId="316" builtinId="9" hidden="1"/>
    <cellStyle name="Followed Hyperlink" xfId="318" builtinId="9" hidden="1"/>
    <cellStyle name="Followed Hyperlink" xfId="320" builtinId="9" hidden="1"/>
    <cellStyle name="Followed Hyperlink" xfId="322" builtinId="9" hidden="1"/>
    <cellStyle name="Followed Hyperlink" xfId="324" builtinId="9" hidden="1"/>
    <cellStyle name="Followed Hyperlink" xfId="326" builtinId="9" hidden="1"/>
    <cellStyle name="Followed Hyperlink" xfId="328" builtinId="9" hidden="1"/>
    <cellStyle name="Followed Hyperlink" xfId="330" builtinId="9" hidden="1"/>
    <cellStyle name="Followed Hyperlink" xfId="332" builtinId="9" hidden="1"/>
    <cellStyle name="Followed Hyperlink" xfId="334" builtinId="9" hidden="1"/>
    <cellStyle name="Followed Hyperlink" xfId="336" builtinId="9" hidden="1"/>
    <cellStyle name="Followed Hyperlink" xfId="338" builtinId="9" hidden="1"/>
    <cellStyle name="Followed Hyperlink" xfId="340"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0" builtinId="9" hidden="1"/>
    <cellStyle name="Followed Hyperlink" xfId="362" builtinId="9" hidden="1"/>
    <cellStyle name="Followed Hyperlink" xfId="364" builtinId="9" hidden="1"/>
    <cellStyle name="Followed Hyperlink" xfId="366" builtinId="9" hidden="1"/>
    <cellStyle name="Followed Hyperlink" xfId="368" builtinId="9" hidden="1"/>
    <cellStyle name="Followed Hyperlink" xfId="370" builtinId="9" hidden="1"/>
    <cellStyle name="Followed Hyperlink" xfId="372" builtinId="9" hidden="1"/>
    <cellStyle name="Followed Hyperlink" xfId="374" builtinId="9" hidden="1"/>
    <cellStyle name="Followed Hyperlink" xfId="376" builtinId="9" hidden="1"/>
    <cellStyle name="Followed Hyperlink" xfId="378" builtinId="9" hidden="1"/>
    <cellStyle name="Followed Hyperlink" xfId="380" builtinId="9" hidden="1"/>
    <cellStyle name="Followed Hyperlink" xfId="382" builtinId="9" hidden="1"/>
    <cellStyle name="Followed Hyperlink" xfId="384" builtinId="9" hidden="1"/>
    <cellStyle name="Followed Hyperlink" xfId="386" builtinId="9" hidden="1"/>
    <cellStyle name="Followed Hyperlink" xfId="388" builtinId="9" hidden="1"/>
    <cellStyle name="Followed Hyperlink" xfId="390" builtinId="9" hidden="1"/>
    <cellStyle name="Followed Hyperlink" xfId="392" builtinId="9" hidden="1"/>
    <cellStyle name="Followed Hyperlink" xfId="394" builtinId="9" hidden="1"/>
    <cellStyle name="Followed Hyperlink" xfId="396" builtinId="9" hidden="1"/>
    <cellStyle name="Followed Hyperlink" xfId="398" builtinId="9" hidden="1"/>
    <cellStyle name="Followed Hyperlink" xfId="400" builtinId="9" hidden="1"/>
    <cellStyle name="Followed Hyperlink" xfId="402" builtinId="9" hidden="1"/>
    <cellStyle name="Followed Hyperlink" xfId="404" builtinId="9" hidden="1"/>
    <cellStyle name="Followed Hyperlink" xfId="406" builtinId="9" hidden="1"/>
    <cellStyle name="Followed Hyperlink" xfId="408" builtinId="9" hidden="1"/>
    <cellStyle name="Followed Hyperlink" xfId="410" builtinId="9" hidden="1"/>
    <cellStyle name="Followed Hyperlink" xfId="412" builtinId="9" hidden="1"/>
    <cellStyle name="Followed Hyperlink" xfId="414" builtinId="9" hidden="1"/>
    <cellStyle name="Followed Hyperlink" xfId="416" builtinId="9" hidden="1"/>
    <cellStyle name="Followed Hyperlink" xfId="418" builtinId="9" hidden="1"/>
    <cellStyle name="Followed Hyperlink" xfId="420" builtinId="9" hidden="1"/>
    <cellStyle name="Followed Hyperlink" xfId="422" builtinId="9" hidden="1"/>
    <cellStyle name="Followed Hyperlink" xfId="424" builtinId="9" hidden="1"/>
    <cellStyle name="Followed Hyperlink" xfId="426" builtinId="9" hidden="1"/>
    <cellStyle name="Followed Hyperlink" xfId="428" builtinId="9" hidden="1"/>
    <cellStyle name="Followed Hyperlink" xfId="430" builtinId="9" hidden="1"/>
    <cellStyle name="Followed Hyperlink" xfId="432" builtinId="9" hidden="1"/>
    <cellStyle name="Followed Hyperlink" xfId="434" builtinId="9" hidden="1"/>
    <cellStyle name="Followed Hyperlink" xfId="436" builtinId="9" hidden="1"/>
    <cellStyle name="Followed Hyperlink" xfId="438" builtinId="9" hidden="1"/>
    <cellStyle name="Followed Hyperlink" xfId="440" builtinId="9" hidden="1"/>
    <cellStyle name="Followed Hyperlink" xfId="442" builtinId="9" hidden="1"/>
    <cellStyle name="Followed Hyperlink" xfId="444" builtinId="9" hidden="1"/>
    <cellStyle name="Followed Hyperlink" xfId="446" builtinId="9" hidden="1"/>
    <cellStyle name="Followed Hyperlink" xfId="448" builtinId="9" hidden="1"/>
    <cellStyle name="Followed Hyperlink" xfId="450" builtinId="9" hidden="1"/>
    <cellStyle name="Followed Hyperlink" xfId="452" builtinId="9" hidden="1"/>
    <cellStyle name="Followed Hyperlink" xfId="454" builtinId="9" hidden="1"/>
    <cellStyle name="Followed Hyperlink" xfId="456" builtinId="9" hidden="1"/>
    <cellStyle name="Followed Hyperlink" xfId="458" builtinId="9" hidden="1"/>
    <cellStyle name="Followed Hyperlink" xfId="460"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83" builtinId="8" hidden="1"/>
    <cellStyle name="Hyperlink" xfId="285" builtinId="8" hidden="1"/>
    <cellStyle name="Hyperlink" xfId="287" builtinId="8" hidden="1"/>
    <cellStyle name="Hyperlink" xfId="289" builtinId="8" hidden="1"/>
    <cellStyle name="Hyperlink" xfId="291" builtinId="8" hidden="1"/>
    <cellStyle name="Hyperlink" xfId="293" builtinId="8" hidden="1"/>
    <cellStyle name="Hyperlink" xfId="295" builtinId="8" hidden="1"/>
    <cellStyle name="Hyperlink" xfId="297" builtinId="8" hidden="1"/>
    <cellStyle name="Hyperlink" xfId="299" builtinId="8" hidden="1"/>
    <cellStyle name="Hyperlink" xfId="301" builtinId="8" hidden="1"/>
    <cellStyle name="Hyperlink" xfId="303" builtinId="8" hidden="1"/>
    <cellStyle name="Hyperlink" xfId="305" builtinId="8" hidden="1"/>
    <cellStyle name="Hyperlink" xfId="307" builtinId="8" hidden="1"/>
    <cellStyle name="Hyperlink" xfId="309" builtinId="8" hidden="1"/>
    <cellStyle name="Hyperlink" xfId="311" builtinId="8" hidden="1"/>
    <cellStyle name="Hyperlink" xfId="313" builtinId="8" hidden="1"/>
    <cellStyle name="Hyperlink" xfId="315" builtinId="8" hidden="1"/>
    <cellStyle name="Hyperlink" xfId="317" builtinId="8" hidden="1"/>
    <cellStyle name="Hyperlink" xfId="319" builtinId="8" hidden="1"/>
    <cellStyle name="Hyperlink" xfId="321" builtinId="8" hidden="1"/>
    <cellStyle name="Hyperlink" xfId="323"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35" builtinId="8" hidden="1"/>
    <cellStyle name="Hyperlink" xfId="337" builtinId="8" hidden="1"/>
    <cellStyle name="Hyperlink" xfId="339" builtinId="8" hidden="1"/>
    <cellStyle name="Hyperlink" xfId="341" builtinId="8" hidden="1"/>
    <cellStyle name="Hyperlink" xfId="343" builtinId="8" hidden="1"/>
    <cellStyle name="Hyperlink" xfId="345" builtinId="8" hidden="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59" builtinId="8" hidden="1"/>
    <cellStyle name="Hyperlink" xfId="361" builtinId="8" hidden="1"/>
    <cellStyle name="Hyperlink" xfId="363" builtinId="8" hidden="1"/>
    <cellStyle name="Hyperlink" xfId="365" builtinId="8" hidden="1"/>
    <cellStyle name="Hyperlink" xfId="367" builtinId="8" hidden="1"/>
    <cellStyle name="Hyperlink" xfId="369" builtinId="8" hidden="1"/>
    <cellStyle name="Hyperlink" xfId="371" builtinId="8" hidden="1"/>
    <cellStyle name="Hyperlink" xfId="373" builtinId="8" hidden="1"/>
    <cellStyle name="Hyperlink" xfId="375" builtinId="8" hidden="1"/>
    <cellStyle name="Hyperlink" xfId="377" builtinId="8" hidden="1"/>
    <cellStyle name="Hyperlink" xfId="379" builtinId="8" hidden="1"/>
    <cellStyle name="Hyperlink" xfId="381" builtinId="8" hidden="1"/>
    <cellStyle name="Hyperlink" xfId="383" builtinId="8" hidden="1"/>
    <cellStyle name="Hyperlink" xfId="385" builtinId="8" hidden="1"/>
    <cellStyle name="Hyperlink" xfId="387" builtinId="8" hidden="1"/>
    <cellStyle name="Hyperlink" xfId="389" builtinId="8" hidden="1"/>
    <cellStyle name="Hyperlink" xfId="391" builtinId="8" hidden="1"/>
    <cellStyle name="Hyperlink" xfId="393" builtinId="8" hidden="1"/>
    <cellStyle name="Hyperlink" xfId="395" builtinId="8" hidden="1"/>
    <cellStyle name="Hyperlink" xfId="397" builtinId="8" hidden="1"/>
    <cellStyle name="Hyperlink" xfId="399" builtinId="8" hidden="1"/>
    <cellStyle name="Hyperlink" xfId="401" builtinId="8" hidden="1"/>
    <cellStyle name="Hyperlink" xfId="403" builtinId="8" hidden="1"/>
    <cellStyle name="Hyperlink" xfId="405" builtinId="8" hidden="1"/>
    <cellStyle name="Hyperlink" xfId="407" builtinId="8" hidden="1"/>
    <cellStyle name="Hyperlink" xfId="409" builtinId="8" hidden="1"/>
    <cellStyle name="Hyperlink" xfId="411" builtinId="8" hidden="1"/>
    <cellStyle name="Hyperlink" xfId="413" builtinId="8" hidden="1"/>
    <cellStyle name="Hyperlink" xfId="415" builtinId="8" hidden="1"/>
    <cellStyle name="Hyperlink" xfId="417" builtinId="8" hidden="1"/>
    <cellStyle name="Hyperlink" xfId="419" builtinId="8" hidden="1"/>
    <cellStyle name="Hyperlink" xfId="421" builtinId="8" hidden="1"/>
    <cellStyle name="Hyperlink" xfId="423" builtinId="8" hidden="1"/>
    <cellStyle name="Hyperlink" xfId="425" builtinId="8" hidden="1"/>
    <cellStyle name="Hyperlink" xfId="427" builtinId="8" hidden="1"/>
    <cellStyle name="Hyperlink" xfId="429" builtinId="8" hidden="1"/>
    <cellStyle name="Hyperlink" xfId="431" builtinId="8" hidden="1"/>
    <cellStyle name="Hyperlink" xfId="433" builtinId="8" hidden="1"/>
    <cellStyle name="Hyperlink" xfId="435" builtinId="8" hidden="1"/>
    <cellStyle name="Hyperlink" xfId="437" builtinId="8" hidden="1"/>
    <cellStyle name="Hyperlink" xfId="439" builtinId="8" hidden="1"/>
    <cellStyle name="Hyperlink" xfId="441" builtinId="8" hidden="1"/>
    <cellStyle name="Hyperlink" xfId="443" builtinId="8" hidden="1"/>
    <cellStyle name="Hyperlink" xfId="445" builtinId="8" hidden="1"/>
    <cellStyle name="Hyperlink" xfId="447" builtinId="8" hidden="1"/>
    <cellStyle name="Hyperlink" xfId="449" builtinId="8" hidden="1"/>
    <cellStyle name="Hyperlink" xfId="451" builtinId="8" hidden="1"/>
    <cellStyle name="Hyperlink" xfId="453" builtinId="8" hidden="1"/>
    <cellStyle name="Hyperlink" xfId="455" builtinId="8" hidden="1"/>
    <cellStyle name="Hyperlink" xfId="457" builtinId="8" hidden="1"/>
    <cellStyle name="Hyperlink" xfId="459" builtinId="8" hidden="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s>
</file>

<file path=xl/drawings/_rels/drawing4.x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 Id="rId4" Type="http://schemas.openxmlformats.org/officeDocument/2006/relationships/image" Target="../media/image12.emf"/></Relationships>
</file>

<file path=xl/drawings/_rels/drawing5.xml.rels><?xml version="1.0" encoding="UTF-8" standalone="yes"?>
<Relationships xmlns="http://schemas.openxmlformats.org/package/2006/relationships"><Relationship Id="rId3" Type="http://schemas.openxmlformats.org/officeDocument/2006/relationships/image" Target="../media/image15.emf"/><Relationship Id="rId7" Type="http://schemas.openxmlformats.org/officeDocument/2006/relationships/image" Target="../media/image19.emf"/><Relationship Id="rId2" Type="http://schemas.openxmlformats.org/officeDocument/2006/relationships/image" Target="../media/image14.emf"/><Relationship Id="rId1" Type="http://schemas.openxmlformats.org/officeDocument/2006/relationships/image" Target="../media/image13.emf"/><Relationship Id="rId6" Type="http://schemas.openxmlformats.org/officeDocument/2006/relationships/image" Target="../media/image18.emf"/><Relationship Id="rId5" Type="http://schemas.openxmlformats.org/officeDocument/2006/relationships/image" Target="../media/image17.emf"/><Relationship Id="rId4" Type="http://schemas.openxmlformats.org/officeDocument/2006/relationships/image" Target="../media/image16.emf"/></Relationships>
</file>

<file path=xl/drawings/_rels/drawing6.x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1.emf"/><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editAs="oneCell">
    <xdr:from>
      <xdr:col>12</xdr:col>
      <xdr:colOff>7277100</xdr:colOff>
      <xdr:row>26</xdr:row>
      <xdr:rowOff>12700</xdr:rowOff>
    </xdr:from>
    <xdr:to>
      <xdr:col>14</xdr:col>
      <xdr:colOff>1447800</xdr:colOff>
      <xdr:row>50</xdr:row>
      <xdr:rowOff>12700</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3215600" y="6819900"/>
          <a:ext cx="10058400" cy="4572000"/>
        </a:xfrm>
        <a:prstGeom prst="rect">
          <a:avLst/>
        </a:prstGeom>
      </xdr:spPr>
    </xdr:pic>
    <xdr:clientData/>
  </xdr:twoCellAnchor>
  <xdr:twoCellAnchor editAs="oneCell">
    <xdr:from>
      <xdr:col>9</xdr:col>
      <xdr:colOff>419100</xdr:colOff>
      <xdr:row>26</xdr:row>
      <xdr:rowOff>0</xdr:rowOff>
    </xdr:from>
    <xdr:to>
      <xdr:col>12</xdr:col>
      <xdr:colOff>7366000</xdr:colOff>
      <xdr:row>50</xdr:row>
      <xdr:rowOff>0</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a:stretch>
          <a:fillRect/>
        </a:stretch>
      </xdr:blipFill>
      <xdr:spPr>
        <a:xfrm>
          <a:off x="13246100" y="6807200"/>
          <a:ext cx="10058400" cy="4572000"/>
        </a:xfrm>
        <a:prstGeom prst="rect">
          <a:avLst/>
        </a:prstGeom>
      </xdr:spPr>
    </xdr:pic>
    <xdr:clientData/>
  </xdr:twoCellAnchor>
  <xdr:twoCellAnchor editAs="oneCell">
    <xdr:from>
      <xdr:col>1</xdr:col>
      <xdr:colOff>762000</xdr:colOff>
      <xdr:row>26</xdr:row>
      <xdr:rowOff>12700</xdr:rowOff>
    </xdr:from>
    <xdr:to>
      <xdr:col>8</xdr:col>
      <xdr:colOff>939800</xdr:colOff>
      <xdr:row>50</xdr:row>
      <xdr:rowOff>12700</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3"/>
        <a:stretch>
          <a:fillRect/>
        </a:stretch>
      </xdr:blipFill>
      <xdr:spPr>
        <a:xfrm>
          <a:off x="3213100" y="6819900"/>
          <a:ext cx="10058400" cy="4572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24</xdr:row>
      <xdr:rowOff>25400</xdr:rowOff>
    </xdr:from>
    <xdr:to>
      <xdr:col>6</xdr:col>
      <xdr:colOff>457200</xdr:colOff>
      <xdr:row>48</xdr:row>
      <xdr:rowOff>25400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3898900" y="6642100"/>
          <a:ext cx="10058400" cy="4572000"/>
        </a:xfrm>
        <a:prstGeom prst="rect">
          <a:avLst/>
        </a:prstGeom>
      </xdr:spPr>
    </xdr:pic>
    <xdr:clientData/>
  </xdr:twoCellAnchor>
  <xdr:twoCellAnchor editAs="oneCell">
    <xdr:from>
      <xdr:col>7</xdr:col>
      <xdr:colOff>12700</xdr:colOff>
      <xdr:row>24</xdr:row>
      <xdr:rowOff>38100</xdr:rowOff>
    </xdr:from>
    <xdr:to>
      <xdr:col>7</xdr:col>
      <xdr:colOff>10071100</xdr:colOff>
      <xdr:row>48</xdr:row>
      <xdr:rowOff>38100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stretch>
          <a:fillRect/>
        </a:stretch>
      </xdr:blipFill>
      <xdr:spPr>
        <a:xfrm>
          <a:off x="14008100" y="6654800"/>
          <a:ext cx="10058400" cy="4572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2489200</xdr:colOff>
      <xdr:row>15</xdr:row>
      <xdr:rowOff>165100</xdr:rowOff>
    </xdr:from>
    <xdr:to>
      <xdr:col>11</xdr:col>
      <xdr:colOff>1854200</xdr:colOff>
      <xdr:row>39</xdr:row>
      <xdr:rowOff>165100</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1"/>
        <a:stretch>
          <a:fillRect/>
        </a:stretch>
      </xdr:blipFill>
      <xdr:spPr>
        <a:xfrm>
          <a:off x="22987000" y="3403600"/>
          <a:ext cx="10058400" cy="4572000"/>
        </a:xfrm>
        <a:prstGeom prst="rect">
          <a:avLst/>
        </a:prstGeom>
      </xdr:spPr>
    </xdr:pic>
    <xdr:clientData/>
  </xdr:twoCellAnchor>
  <xdr:twoCellAnchor editAs="oneCell">
    <xdr:from>
      <xdr:col>5</xdr:col>
      <xdr:colOff>609600</xdr:colOff>
      <xdr:row>16</xdr:row>
      <xdr:rowOff>63500</xdr:rowOff>
    </xdr:from>
    <xdr:to>
      <xdr:col>10</xdr:col>
      <xdr:colOff>2387600</xdr:colOff>
      <xdr:row>40</xdr:row>
      <xdr:rowOff>63500</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2"/>
        <a:stretch>
          <a:fillRect/>
        </a:stretch>
      </xdr:blipFill>
      <xdr:spPr>
        <a:xfrm>
          <a:off x="12827000" y="3492500"/>
          <a:ext cx="10058400" cy="4572000"/>
        </a:xfrm>
        <a:prstGeom prst="rect">
          <a:avLst/>
        </a:prstGeom>
      </xdr:spPr>
    </xdr:pic>
    <xdr:clientData/>
  </xdr:twoCellAnchor>
  <xdr:twoCellAnchor editAs="oneCell">
    <xdr:from>
      <xdr:col>0</xdr:col>
      <xdr:colOff>3238500</xdr:colOff>
      <xdr:row>16</xdr:row>
      <xdr:rowOff>38100</xdr:rowOff>
    </xdr:from>
    <xdr:to>
      <xdr:col>5</xdr:col>
      <xdr:colOff>965200</xdr:colOff>
      <xdr:row>40</xdr:row>
      <xdr:rowOff>38100</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3"/>
        <a:stretch>
          <a:fillRect/>
        </a:stretch>
      </xdr:blipFill>
      <xdr:spPr>
        <a:xfrm>
          <a:off x="3238500" y="3467100"/>
          <a:ext cx="10058400" cy="4572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787400</xdr:colOff>
      <xdr:row>16</xdr:row>
      <xdr:rowOff>88900</xdr:rowOff>
    </xdr:from>
    <xdr:to>
      <xdr:col>9</xdr:col>
      <xdr:colOff>2362200</xdr:colOff>
      <xdr:row>40</xdr:row>
      <xdr:rowOff>88900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2946400" y="3556000"/>
          <a:ext cx="10058400" cy="4572000"/>
        </a:xfrm>
        <a:prstGeom prst="rect">
          <a:avLst/>
        </a:prstGeom>
      </xdr:spPr>
    </xdr:pic>
    <xdr:clientData/>
  </xdr:twoCellAnchor>
  <xdr:twoCellAnchor editAs="oneCell">
    <xdr:from>
      <xdr:col>2</xdr:col>
      <xdr:colOff>393700</xdr:colOff>
      <xdr:row>41</xdr:row>
      <xdr:rowOff>88900</xdr:rowOff>
    </xdr:from>
    <xdr:to>
      <xdr:col>9</xdr:col>
      <xdr:colOff>2781300</xdr:colOff>
      <xdr:row>65</xdr:row>
      <xdr:rowOff>88900</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3365500" y="8318500"/>
          <a:ext cx="10058400" cy="4572000"/>
        </a:xfrm>
        <a:prstGeom prst="rect">
          <a:avLst/>
        </a:prstGeom>
      </xdr:spPr>
    </xdr:pic>
    <xdr:clientData/>
  </xdr:twoCellAnchor>
  <xdr:twoCellAnchor editAs="oneCell">
    <xdr:from>
      <xdr:col>9</xdr:col>
      <xdr:colOff>3352800</xdr:colOff>
      <xdr:row>41</xdr:row>
      <xdr:rowOff>177800</xdr:rowOff>
    </xdr:from>
    <xdr:to>
      <xdr:col>9</xdr:col>
      <xdr:colOff>13411200</xdr:colOff>
      <xdr:row>65</xdr:row>
      <xdr:rowOff>177800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
        <a:stretch>
          <a:fillRect/>
        </a:stretch>
      </xdr:blipFill>
      <xdr:spPr>
        <a:xfrm>
          <a:off x="13538200" y="8407400"/>
          <a:ext cx="10058400" cy="4572000"/>
        </a:xfrm>
        <a:prstGeom prst="rect">
          <a:avLst/>
        </a:prstGeom>
      </xdr:spPr>
    </xdr:pic>
    <xdr:clientData/>
  </xdr:twoCellAnchor>
  <xdr:twoCellAnchor editAs="oneCell">
    <xdr:from>
      <xdr:col>9</xdr:col>
      <xdr:colOff>3530600</xdr:colOff>
      <xdr:row>15</xdr:row>
      <xdr:rowOff>139700</xdr:rowOff>
    </xdr:from>
    <xdr:to>
      <xdr:col>9</xdr:col>
      <xdr:colOff>13589000</xdr:colOff>
      <xdr:row>39</xdr:row>
      <xdr:rowOff>139700</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4"/>
        <a:stretch>
          <a:fillRect/>
        </a:stretch>
      </xdr:blipFill>
      <xdr:spPr>
        <a:xfrm>
          <a:off x="13716000" y="3416300"/>
          <a:ext cx="10058400" cy="4572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63500</xdr:colOff>
      <xdr:row>26</xdr:row>
      <xdr:rowOff>12700</xdr:rowOff>
    </xdr:from>
    <xdr:to>
      <xdr:col>5</xdr:col>
      <xdr:colOff>469900</xdr:colOff>
      <xdr:row>50</xdr:row>
      <xdr:rowOff>12700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3022600" y="6794500"/>
          <a:ext cx="10058400" cy="4572000"/>
        </a:xfrm>
        <a:prstGeom prst="rect">
          <a:avLst/>
        </a:prstGeom>
      </xdr:spPr>
    </xdr:pic>
    <xdr:clientData/>
  </xdr:twoCellAnchor>
  <xdr:twoCellAnchor editAs="oneCell">
    <xdr:from>
      <xdr:col>5</xdr:col>
      <xdr:colOff>279400</xdr:colOff>
      <xdr:row>27</xdr:row>
      <xdr:rowOff>38100</xdr:rowOff>
    </xdr:from>
    <xdr:to>
      <xdr:col>12</xdr:col>
      <xdr:colOff>4025900</xdr:colOff>
      <xdr:row>51</xdr:row>
      <xdr:rowOff>38100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12890500" y="7010400"/>
          <a:ext cx="10058400" cy="4572000"/>
        </a:xfrm>
        <a:prstGeom prst="rect">
          <a:avLst/>
        </a:prstGeom>
      </xdr:spPr>
    </xdr:pic>
    <xdr:clientData/>
  </xdr:twoCellAnchor>
  <xdr:twoCellAnchor editAs="oneCell">
    <xdr:from>
      <xdr:col>13</xdr:col>
      <xdr:colOff>558800</xdr:colOff>
      <xdr:row>23</xdr:row>
      <xdr:rowOff>25400</xdr:rowOff>
    </xdr:from>
    <xdr:to>
      <xdr:col>14</xdr:col>
      <xdr:colOff>6527800</xdr:colOff>
      <xdr:row>47</xdr:row>
      <xdr:rowOff>25400</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a:stretch>
          <a:fillRect/>
        </a:stretch>
      </xdr:blipFill>
      <xdr:spPr>
        <a:xfrm>
          <a:off x="23850600" y="6235700"/>
          <a:ext cx="10058400" cy="4572000"/>
        </a:xfrm>
        <a:prstGeom prst="rect">
          <a:avLst/>
        </a:prstGeom>
      </xdr:spPr>
    </xdr:pic>
    <xdr:clientData/>
  </xdr:twoCellAnchor>
  <xdr:twoCellAnchor editAs="oneCell">
    <xdr:from>
      <xdr:col>1</xdr:col>
      <xdr:colOff>88900</xdr:colOff>
      <xdr:row>51</xdr:row>
      <xdr:rowOff>12700</xdr:rowOff>
    </xdr:from>
    <xdr:to>
      <xdr:col>5</xdr:col>
      <xdr:colOff>495300</xdr:colOff>
      <xdr:row>75</xdr:row>
      <xdr:rowOff>12700</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4"/>
        <a:stretch>
          <a:fillRect/>
        </a:stretch>
      </xdr:blipFill>
      <xdr:spPr>
        <a:xfrm>
          <a:off x="3048000" y="11557000"/>
          <a:ext cx="10058400" cy="4572000"/>
        </a:xfrm>
        <a:prstGeom prst="rect">
          <a:avLst/>
        </a:prstGeom>
      </xdr:spPr>
    </xdr:pic>
    <xdr:clientData/>
  </xdr:twoCellAnchor>
  <xdr:twoCellAnchor editAs="oneCell">
    <xdr:from>
      <xdr:col>6</xdr:col>
      <xdr:colOff>127000</xdr:colOff>
      <xdr:row>52</xdr:row>
      <xdr:rowOff>0</xdr:rowOff>
    </xdr:from>
    <xdr:to>
      <xdr:col>13</xdr:col>
      <xdr:colOff>444500</xdr:colOff>
      <xdr:row>76</xdr:row>
      <xdr:rowOff>0</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5"/>
        <a:stretch>
          <a:fillRect/>
        </a:stretch>
      </xdr:blipFill>
      <xdr:spPr>
        <a:xfrm>
          <a:off x="13677900" y="11734800"/>
          <a:ext cx="10058400" cy="4572000"/>
        </a:xfrm>
        <a:prstGeom prst="rect">
          <a:avLst/>
        </a:prstGeom>
      </xdr:spPr>
    </xdr:pic>
    <xdr:clientData/>
  </xdr:twoCellAnchor>
  <xdr:twoCellAnchor editAs="oneCell">
    <xdr:from>
      <xdr:col>13</xdr:col>
      <xdr:colOff>520700</xdr:colOff>
      <xdr:row>52</xdr:row>
      <xdr:rowOff>38100</xdr:rowOff>
    </xdr:from>
    <xdr:to>
      <xdr:col>14</xdr:col>
      <xdr:colOff>6489700</xdr:colOff>
      <xdr:row>76</xdr:row>
      <xdr:rowOff>38100</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6"/>
        <a:stretch>
          <a:fillRect/>
        </a:stretch>
      </xdr:blipFill>
      <xdr:spPr>
        <a:xfrm>
          <a:off x="23812500" y="11772900"/>
          <a:ext cx="10058400" cy="4572000"/>
        </a:xfrm>
        <a:prstGeom prst="rect">
          <a:avLst/>
        </a:prstGeom>
      </xdr:spPr>
    </xdr:pic>
    <xdr:clientData/>
  </xdr:twoCellAnchor>
  <xdr:twoCellAnchor editAs="oneCell">
    <xdr:from>
      <xdr:col>2</xdr:col>
      <xdr:colOff>63500</xdr:colOff>
      <xdr:row>75</xdr:row>
      <xdr:rowOff>0</xdr:rowOff>
    </xdr:from>
    <xdr:to>
      <xdr:col>6</xdr:col>
      <xdr:colOff>355600</xdr:colOff>
      <xdr:row>99</xdr:row>
      <xdr:rowOff>0</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7"/>
        <a:stretch>
          <a:fillRect/>
        </a:stretch>
      </xdr:blipFill>
      <xdr:spPr>
        <a:xfrm>
          <a:off x="3848100" y="16116300"/>
          <a:ext cx="10058400" cy="4572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63500</xdr:colOff>
      <xdr:row>12</xdr:row>
      <xdr:rowOff>152400</xdr:rowOff>
    </xdr:from>
    <xdr:to>
      <xdr:col>5</xdr:col>
      <xdr:colOff>139700</xdr:colOff>
      <xdr:row>36</xdr:row>
      <xdr:rowOff>152400</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3492500" y="3530600"/>
          <a:ext cx="10058400" cy="4572000"/>
        </a:xfrm>
        <a:prstGeom prst="rect">
          <a:avLst/>
        </a:prstGeom>
      </xdr:spPr>
    </xdr:pic>
    <xdr:clientData/>
  </xdr:twoCellAnchor>
  <xdr:twoCellAnchor editAs="oneCell">
    <xdr:from>
      <xdr:col>6</xdr:col>
      <xdr:colOff>0</xdr:colOff>
      <xdr:row>14</xdr:row>
      <xdr:rowOff>0</xdr:rowOff>
    </xdr:from>
    <xdr:to>
      <xdr:col>12</xdr:col>
      <xdr:colOff>4292600</xdr:colOff>
      <xdr:row>38</xdr:row>
      <xdr:rowOff>0</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a:stretch>
          <a:fillRect/>
        </a:stretch>
      </xdr:blipFill>
      <xdr:spPr>
        <a:xfrm>
          <a:off x="14351000" y="3759200"/>
          <a:ext cx="10058400" cy="4572000"/>
        </a:xfrm>
        <a:prstGeom prst="rect">
          <a:avLst/>
        </a:prstGeom>
      </xdr:spPr>
    </xdr:pic>
    <xdr:clientData/>
  </xdr:twoCellAnchor>
  <xdr:twoCellAnchor editAs="oneCell">
    <xdr:from>
      <xdr:col>2</xdr:col>
      <xdr:colOff>469900</xdr:colOff>
      <xdr:row>37</xdr:row>
      <xdr:rowOff>114300</xdr:rowOff>
    </xdr:from>
    <xdr:to>
      <xdr:col>5</xdr:col>
      <xdr:colOff>546100</xdr:colOff>
      <xdr:row>61</xdr:row>
      <xdr:rowOff>114300</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3"/>
        <a:stretch>
          <a:fillRect/>
        </a:stretch>
      </xdr:blipFill>
      <xdr:spPr>
        <a:xfrm>
          <a:off x="3898900" y="8255000"/>
          <a:ext cx="10058400" cy="4572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26"/>
  <sheetViews>
    <sheetView tabSelected="1" workbookViewId="0">
      <pane xSplit="1" topLeftCell="B1" activePane="topRight" state="frozen"/>
      <selection pane="topRight" activeCell="F25" sqref="F25"/>
    </sheetView>
  </sheetViews>
  <sheetFormatPr defaultColWidth="10.6640625" defaultRowHeight="16" x14ac:dyDescent="0.8"/>
  <cols>
    <col min="1" max="1" width="32.1640625" bestFit="1" customWidth="1"/>
    <col min="2" max="2" width="10.1640625" customWidth="1"/>
    <col min="3" max="3" width="51.83203125" bestFit="1" customWidth="1"/>
    <col min="4" max="5" width="14.5" style="5" customWidth="1"/>
    <col min="6" max="6" width="13.6640625" customWidth="1"/>
    <col min="7" max="8" width="12.5" customWidth="1"/>
    <col min="9" max="9" width="13.83203125" customWidth="1"/>
    <col min="10" max="11" width="12.5" customWidth="1"/>
    <col min="12" max="12" width="15.83203125" style="4" customWidth="1"/>
    <col min="13" max="13" width="151.1640625" bestFit="1" customWidth="1"/>
    <col min="14" max="14" width="57.33203125" bestFit="1" customWidth="1"/>
    <col min="15" max="15" width="85.33203125" customWidth="1"/>
  </cols>
  <sheetData>
    <row r="1" spans="1:15" s="2" customFormat="1" ht="64.75" thickBot="1" x14ac:dyDescent="0.95">
      <c r="A1" s="107" t="s">
        <v>0</v>
      </c>
      <c r="B1" s="107" t="s">
        <v>420</v>
      </c>
      <c r="C1" s="107" t="s">
        <v>421</v>
      </c>
      <c r="D1" s="110" t="s">
        <v>261</v>
      </c>
      <c r="E1" s="111" t="s">
        <v>260</v>
      </c>
      <c r="F1" s="119" t="s">
        <v>1</v>
      </c>
      <c r="G1" s="119" t="s">
        <v>2</v>
      </c>
      <c r="H1" s="119" t="s">
        <v>100</v>
      </c>
      <c r="I1" s="119" t="s">
        <v>3</v>
      </c>
      <c r="J1" s="119" t="s">
        <v>4</v>
      </c>
      <c r="K1" s="119" t="s">
        <v>101</v>
      </c>
      <c r="L1" s="128" t="s">
        <v>8</v>
      </c>
      <c r="M1" s="116" t="s">
        <v>29</v>
      </c>
      <c r="N1" s="129" t="s">
        <v>24</v>
      </c>
      <c r="O1" s="126" t="s">
        <v>309</v>
      </c>
    </row>
    <row r="2" spans="1:15" s="12" customFormat="1" ht="20" customHeight="1" thickTop="1" x14ac:dyDescent="0.8">
      <c r="A2" s="18" t="s">
        <v>177</v>
      </c>
      <c r="B2" s="18" t="s">
        <v>33</v>
      </c>
      <c r="C2" s="18" t="s">
        <v>27</v>
      </c>
      <c r="D2" s="140">
        <v>4580000</v>
      </c>
      <c r="E2" s="141">
        <v>4685000</v>
      </c>
      <c r="F2" s="142">
        <v>186</v>
      </c>
      <c r="G2" s="142">
        <v>234</v>
      </c>
      <c r="H2" s="142">
        <f t="shared" ref="H2:H21" si="0">MAX(F2,G2)</f>
        <v>234</v>
      </c>
      <c r="I2" s="142">
        <v>108</v>
      </c>
      <c r="J2" s="142">
        <v>108</v>
      </c>
      <c r="K2" s="142">
        <f t="shared" ref="K2:K21" si="1">MAX(I2,J2)</f>
        <v>108</v>
      </c>
      <c r="L2" s="78">
        <v>0.71499999999999997</v>
      </c>
      <c r="M2" s="143" t="s">
        <v>37</v>
      </c>
      <c r="N2" s="144"/>
      <c r="O2" s="60" t="s">
        <v>368</v>
      </c>
    </row>
    <row r="3" spans="1:15" s="12" customFormat="1" ht="20" customHeight="1" x14ac:dyDescent="0.8">
      <c r="A3" s="23" t="s">
        <v>178</v>
      </c>
      <c r="B3" s="23" t="s">
        <v>34</v>
      </c>
      <c r="C3" s="23" t="s">
        <v>30</v>
      </c>
      <c r="D3" s="62">
        <v>2426000</v>
      </c>
      <c r="E3" s="135">
        <v>1103000</v>
      </c>
      <c r="F3" s="145">
        <v>148</v>
      </c>
      <c r="G3" s="145">
        <f>F3+37</f>
        <v>185</v>
      </c>
      <c r="H3" s="145">
        <f t="shared" si="0"/>
        <v>185</v>
      </c>
      <c r="I3" s="145">
        <v>101</v>
      </c>
      <c r="J3" s="145">
        <v>101</v>
      </c>
      <c r="K3" s="145">
        <f t="shared" si="1"/>
        <v>101</v>
      </c>
      <c r="L3" s="82">
        <v>0.38900000000000001</v>
      </c>
      <c r="M3" s="146"/>
      <c r="N3" s="147"/>
      <c r="O3" s="22" t="s">
        <v>394</v>
      </c>
    </row>
    <row r="4" spans="1:15" s="12" customFormat="1" ht="20" customHeight="1" x14ac:dyDescent="0.8">
      <c r="A4" s="23" t="s">
        <v>18</v>
      </c>
      <c r="B4" s="23" t="s">
        <v>52</v>
      </c>
      <c r="C4" s="23" t="s">
        <v>30</v>
      </c>
      <c r="D4" s="62">
        <v>881000</v>
      </c>
      <c r="E4" s="135">
        <v>812000</v>
      </c>
      <c r="F4" s="145">
        <v>91</v>
      </c>
      <c r="G4" s="145">
        <v>92</v>
      </c>
      <c r="H4" s="145">
        <f t="shared" si="0"/>
        <v>92</v>
      </c>
      <c r="I4" s="145">
        <v>55</v>
      </c>
      <c r="J4" s="145">
        <v>55</v>
      </c>
      <c r="K4" s="145">
        <f t="shared" si="1"/>
        <v>55</v>
      </c>
      <c r="L4" s="82">
        <v>0.104</v>
      </c>
      <c r="M4" s="146"/>
      <c r="N4" s="147"/>
      <c r="O4" s="22" t="s">
        <v>395</v>
      </c>
    </row>
    <row r="5" spans="1:15" s="12" customFormat="1" ht="20" customHeight="1" x14ac:dyDescent="0.8">
      <c r="A5" s="23" t="s">
        <v>16</v>
      </c>
      <c r="B5" s="23" t="s">
        <v>28</v>
      </c>
      <c r="C5" s="23" t="s">
        <v>48</v>
      </c>
      <c r="D5" s="62">
        <v>1200000</v>
      </c>
      <c r="E5" s="135">
        <v>1200000</v>
      </c>
      <c r="F5" s="145">
        <v>55</v>
      </c>
      <c r="G5" s="145">
        <v>66</v>
      </c>
      <c r="H5" s="145">
        <f t="shared" si="0"/>
        <v>66</v>
      </c>
      <c r="I5" s="145">
        <v>43</v>
      </c>
      <c r="J5" s="145">
        <v>43</v>
      </c>
      <c r="K5" s="145">
        <f t="shared" si="1"/>
        <v>43</v>
      </c>
      <c r="L5" s="82">
        <v>0.159</v>
      </c>
      <c r="M5" s="146" t="s">
        <v>49</v>
      </c>
      <c r="N5" s="147"/>
      <c r="O5" s="22" t="s">
        <v>355</v>
      </c>
    </row>
    <row r="6" spans="1:15" s="12" customFormat="1" ht="20" customHeight="1" x14ac:dyDescent="0.8">
      <c r="A6" s="23" t="s">
        <v>69</v>
      </c>
      <c r="B6" s="23" t="s">
        <v>28</v>
      </c>
      <c r="C6" s="23" t="s">
        <v>397</v>
      </c>
      <c r="D6" s="157" t="s">
        <v>28</v>
      </c>
      <c r="E6" s="158" t="s">
        <v>28</v>
      </c>
      <c r="F6" s="145">
        <v>64</v>
      </c>
      <c r="G6" s="145">
        <v>64</v>
      </c>
      <c r="H6" s="145">
        <f t="shared" si="0"/>
        <v>64</v>
      </c>
      <c r="I6" s="145">
        <v>56</v>
      </c>
      <c r="J6" s="145">
        <v>56</v>
      </c>
      <c r="K6" s="145">
        <f t="shared" si="1"/>
        <v>56</v>
      </c>
      <c r="L6" s="82">
        <v>0.67300000000000004</v>
      </c>
      <c r="M6" s="146" t="s">
        <v>396</v>
      </c>
      <c r="N6" s="147"/>
      <c r="O6" s="22" t="s">
        <v>398</v>
      </c>
    </row>
    <row r="7" spans="1:15" s="12" customFormat="1" ht="20" customHeight="1" x14ac:dyDescent="0.8">
      <c r="A7" s="23" t="s">
        <v>23</v>
      </c>
      <c r="B7" s="23" t="s">
        <v>66</v>
      </c>
      <c r="C7" s="23" t="s">
        <v>67</v>
      </c>
      <c r="D7" s="62">
        <v>272000</v>
      </c>
      <c r="E7" s="135">
        <v>259000</v>
      </c>
      <c r="F7" s="145">
        <v>45</v>
      </c>
      <c r="G7" s="145">
        <v>53</v>
      </c>
      <c r="H7" s="145">
        <f t="shared" si="0"/>
        <v>53</v>
      </c>
      <c r="I7" s="145">
        <v>24</v>
      </c>
      <c r="J7" s="145">
        <v>24</v>
      </c>
      <c r="K7" s="145">
        <f t="shared" si="1"/>
        <v>24</v>
      </c>
      <c r="L7" s="82">
        <v>0.13500000000000001</v>
      </c>
      <c r="M7" s="146" t="s">
        <v>68</v>
      </c>
      <c r="N7" s="147"/>
      <c r="O7" s="22" t="s">
        <v>381</v>
      </c>
    </row>
    <row r="8" spans="1:15" s="12" customFormat="1" ht="20" customHeight="1" x14ac:dyDescent="0.8">
      <c r="A8" s="23" t="s">
        <v>10</v>
      </c>
      <c r="B8" s="23" t="s">
        <v>38</v>
      </c>
      <c r="C8" s="23" t="s">
        <v>30</v>
      </c>
      <c r="D8" s="62">
        <v>1966000</v>
      </c>
      <c r="E8" s="135">
        <v>3341000</v>
      </c>
      <c r="F8" s="145">
        <v>48</v>
      </c>
      <c r="G8" s="145">
        <v>49</v>
      </c>
      <c r="H8" s="145">
        <f t="shared" si="0"/>
        <v>49</v>
      </c>
      <c r="I8" s="145">
        <v>39</v>
      </c>
      <c r="J8" s="145">
        <v>39</v>
      </c>
      <c r="K8" s="145">
        <f t="shared" si="1"/>
        <v>39</v>
      </c>
      <c r="L8" s="82">
        <v>0.32200000000000001</v>
      </c>
      <c r="M8" s="146"/>
      <c r="N8" s="147"/>
      <c r="O8" s="22" t="s">
        <v>399</v>
      </c>
    </row>
    <row r="9" spans="1:15" s="12" customFormat="1" ht="20" customHeight="1" x14ac:dyDescent="0.8">
      <c r="A9" s="23" t="s">
        <v>13</v>
      </c>
      <c r="B9" s="23" t="s">
        <v>28</v>
      </c>
      <c r="C9" s="23" t="s">
        <v>42</v>
      </c>
      <c r="D9" s="62">
        <v>3000000</v>
      </c>
      <c r="E9" s="135">
        <v>3000000</v>
      </c>
      <c r="F9" s="145">
        <v>45</v>
      </c>
      <c r="G9" s="145">
        <v>39</v>
      </c>
      <c r="H9" s="145">
        <f t="shared" si="0"/>
        <v>45</v>
      </c>
      <c r="I9" s="145">
        <v>25</v>
      </c>
      <c r="J9" s="145">
        <v>19</v>
      </c>
      <c r="K9" s="145">
        <f t="shared" si="1"/>
        <v>25</v>
      </c>
      <c r="L9" s="82">
        <v>0.45200000000000001</v>
      </c>
      <c r="M9" s="146" t="s">
        <v>102</v>
      </c>
      <c r="N9" s="147"/>
      <c r="O9" s="22" t="s">
        <v>364</v>
      </c>
    </row>
    <row r="10" spans="1:15" s="12" customFormat="1" ht="20" customHeight="1" x14ac:dyDescent="0.8">
      <c r="A10" s="23" t="s">
        <v>12</v>
      </c>
      <c r="B10" s="23" t="s">
        <v>41</v>
      </c>
      <c r="C10" s="148" t="s">
        <v>36</v>
      </c>
      <c r="D10" s="62">
        <v>1848000</v>
      </c>
      <c r="E10" s="135">
        <v>1948000</v>
      </c>
      <c r="F10" s="145">
        <v>41</v>
      </c>
      <c r="G10" s="145">
        <v>44</v>
      </c>
      <c r="H10" s="145">
        <f t="shared" si="0"/>
        <v>44</v>
      </c>
      <c r="I10" s="145">
        <v>31</v>
      </c>
      <c r="J10" s="145">
        <v>31</v>
      </c>
      <c r="K10" s="145">
        <f t="shared" si="1"/>
        <v>31</v>
      </c>
      <c r="L10" s="82">
        <v>0.42499999999999999</v>
      </c>
      <c r="M10" s="146" t="s">
        <v>35</v>
      </c>
      <c r="N10" s="147"/>
      <c r="O10" s="22" t="s">
        <v>400</v>
      </c>
    </row>
    <row r="11" spans="1:15" s="12" customFormat="1" ht="20" customHeight="1" x14ac:dyDescent="0.8">
      <c r="A11" s="23" t="s">
        <v>15</v>
      </c>
      <c r="B11" s="23" t="s">
        <v>28</v>
      </c>
      <c r="C11" s="23" t="s">
        <v>46</v>
      </c>
      <c r="D11" s="62">
        <v>11000000</v>
      </c>
      <c r="E11" s="135">
        <v>10800000</v>
      </c>
      <c r="F11" s="145">
        <v>32</v>
      </c>
      <c r="G11" s="145">
        <v>32</v>
      </c>
      <c r="H11" s="145">
        <f t="shared" si="0"/>
        <v>32</v>
      </c>
      <c r="I11" s="145">
        <v>26</v>
      </c>
      <c r="J11" s="145">
        <v>26</v>
      </c>
      <c r="K11" s="145">
        <f t="shared" si="1"/>
        <v>26</v>
      </c>
      <c r="L11" s="82">
        <v>0.188</v>
      </c>
      <c r="M11" s="146" t="s">
        <v>47</v>
      </c>
      <c r="N11" s="147"/>
      <c r="O11" s="22" t="s">
        <v>362</v>
      </c>
    </row>
    <row r="12" spans="1:15" s="12" customFormat="1" ht="20" customHeight="1" x14ac:dyDescent="0.8">
      <c r="A12" s="23" t="s">
        <v>17</v>
      </c>
      <c r="B12" s="23" t="s">
        <v>51</v>
      </c>
      <c r="C12" s="23" t="s">
        <v>42</v>
      </c>
      <c r="D12" s="62">
        <v>932000</v>
      </c>
      <c r="E12" s="135">
        <v>943000</v>
      </c>
      <c r="F12" s="145">
        <v>31</v>
      </c>
      <c r="G12" s="145">
        <v>32</v>
      </c>
      <c r="H12" s="145">
        <f t="shared" si="0"/>
        <v>32</v>
      </c>
      <c r="I12" s="145">
        <v>25</v>
      </c>
      <c r="J12" s="145">
        <v>25</v>
      </c>
      <c r="K12" s="145">
        <f t="shared" si="1"/>
        <v>25</v>
      </c>
      <c r="L12" s="82">
        <v>0.184</v>
      </c>
      <c r="M12" s="146" t="s">
        <v>50</v>
      </c>
      <c r="N12" s="147"/>
      <c r="O12" s="22" t="s">
        <v>385</v>
      </c>
    </row>
    <row r="13" spans="1:15" s="12" customFormat="1" ht="20" customHeight="1" x14ac:dyDescent="0.8">
      <c r="A13" s="23" t="s">
        <v>358</v>
      </c>
      <c r="B13" s="23" t="s">
        <v>7</v>
      </c>
      <c r="C13" s="23" t="s">
        <v>26</v>
      </c>
      <c r="D13" s="62">
        <v>28996000</v>
      </c>
      <c r="E13" s="135">
        <v>28062000</v>
      </c>
      <c r="F13" s="145">
        <v>29</v>
      </c>
      <c r="G13" s="145">
        <v>29</v>
      </c>
      <c r="H13" s="145">
        <f t="shared" si="0"/>
        <v>29</v>
      </c>
      <c r="I13" s="145">
        <v>17</v>
      </c>
      <c r="J13" s="145">
        <v>17</v>
      </c>
      <c r="K13" s="145">
        <f t="shared" si="1"/>
        <v>17</v>
      </c>
      <c r="L13" s="82">
        <v>0.374</v>
      </c>
      <c r="M13" s="146" t="s">
        <v>158</v>
      </c>
      <c r="N13" s="147" t="s">
        <v>25</v>
      </c>
      <c r="O13" s="22" t="s">
        <v>360</v>
      </c>
    </row>
    <row r="14" spans="1:15" s="12" customFormat="1" ht="20" customHeight="1" x14ac:dyDescent="0.8">
      <c r="A14" s="23" t="s">
        <v>9</v>
      </c>
      <c r="B14" s="23" t="s">
        <v>32</v>
      </c>
      <c r="C14" s="23" t="s">
        <v>26</v>
      </c>
      <c r="D14" s="62">
        <v>13525000</v>
      </c>
      <c r="E14" s="135">
        <v>13166000</v>
      </c>
      <c r="F14" s="145">
        <v>28</v>
      </c>
      <c r="G14" s="145">
        <v>28</v>
      </c>
      <c r="H14" s="145">
        <f t="shared" si="0"/>
        <v>28</v>
      </c>
      <c r="I14" s="145">
        <v>17</v>
      </c>
      <c r="J14" s="145">
        <v>17</v>
      </c>
      <c r="K14" s="145">
        <f t="shared" si="1"/>
        <v>17</v>
      </c>
      <c r="L14" s="82">
        <v>0.38100000000000001</v>
      </c>
      <c r="M14" s="146" t="s">
        <v>31</v>
      </c>
      <c r="N14" s="147"/>
      <c r="O14" s="22" t="s">
        <v>367</v>
      </c>
    </row>
    <row r="15" spans="1:15" s="12" customFormat="1" ht="20" customHeight="1" x14ac:dyDescent="0.8">
      <c r="A15" s="23" t="s">
        <v>11</v>
      </c>
      <c r="B15" s="23" t="s">
        <v>39</v>
      </c>
      <c r="C15" s="23" t="s">
        <v>40</v>
      </c>
      <c r="D15" s="62">
        <v>84525000</v>
      </c>
      <c r="E15" s="135">
        <v>80403000</v>
      </c>
      <c r="F15" s="145">
        <v>27</v>
      </c>
      <c r="G15" s="145">
        <v>27</v>
      </c>
      <c r="H15" s="145">
        <f t="shared" si="0"/>
        <v>27</v>
      </c>
      <c r="I15" s="145">
        <v>19</v>
      </c>
      <c r="J15" s="145">
        <v>19</v>
      </c>
      <c r="K15" s="145">
        <f t="shared" si="1"/>
        <v>19</v>
      </c>
      <c r="L15" s="82">
        <v>0.36699999999999999</v>
      </c>
      <c r="M15" s="130" t="s">
        <v>159</v>
      </c>
      <c r="N15" s="147"/>
      <c r="O15" s="131" t="s">
        <v>327</v>
      </c>
    </row>
    <row r="16" spans="1:15" s="12" customFormat="1" ht="20" customHeight="1" x14ac:dyDescent="0.8">
      <c r="A16" s="23" t="s">
        <v>63</v>
      </c>
      <c r="B16" s="23" t="s">
        <v>28</v>
      </c>
      <c r="C16" s="23" t="s">
        <v>64</v>
      </c>
      <c r="D16" s="157" t="s">
        <v>28</v>
      </c>
      <c r="E16" s="158" t="s">
        <v>28</v>
      </c>
      <c r="F16" s="145">
        <v>18</v>
      </c>
      <c r="G16" s="145">
        <v>19</v>
      </c>
      <c r="H16" s="145">
        <f t="shared" si="0"/>
        <v>19</v>
      </c>
      <c r="I16" s="145">
        <v>14</v>
      </c>
      <c r="J16" s="145">
        <v>14</v>
      </c>
      <c r="K16" s="145">
        <f t="shared" si="1"/>
        <v>14</v>
      </c>
      <c r="L16" s="82">
        <v>2.7E-2</v>
      </c>
      <c r="M16" s="146" t="s">
        <v>65</v>
      </c>
      <c r="N16" s="147"/>
      <c r="O16" s="22" t="s">
        <v>401</v>
      </c>
    </row>
    <row r="17" spans="1:15" s="12" customFormat="1" ht="20" customHeight="1" x14ac:dyDescent="0.8">
      <c r="A17" s="23" t="s">
        <v>20</v>
      </c>
      <c r="B17" s="23" t="s">
        <v>55</v>
      </c>
      <c r="C17" s="23" t="s">
        <v>54</v>
      </c>
      <c r="D17" s="62">
        <v>1681000</v>
      </c>
      <c r="E17" s="135">
        <v>1701000</v>
      </c>
      <c r="F17" s="145">
        <v>17</v>
      </c>
      <c r="G17" s="145">
        <v>17</v>
      </c>
      <c r="H17" s="145">
        <f t="shared" si="0"/>
        <v>17</v>
      </c>
      <c r="I17" s="145">
        <v>12</v>
      </c>
      <c r="J17" s="145">
        <v>12</v>
      </c>
      <c r="K17" s="145">
        <f t="shared" si="1"/>
        <v>12</v>
      </c>
      <c r="L17" s="82">
        <v>0.11</v>
      </c>
      <c r="M17" s="146" t="s">
        <v>56</v>
      </c>
      <c r="N17" s="147"/>
      <c r="O17" s="22" t="s">
        <v>402</v>
      </c>
    </row>
    <row r="18" spans="1:15" s="12" customFormat="1" ht="20" customHeight="1" x14ac:dyDescent="0.8">
      <c r="A18" s="23" t="s">
        <v>19</v>
      </c>
      <c r="B18" s="23" t="s">
        <v>28</v>
      </c>
      <c r="C18" s="23" t="s">
        <v>53</v>
      </c>
      <c r="D18" s="62">
        <v>21700000</v>
      </c>
      <c r="E18" s="135">
        <v>20100000</v>
      </c>
      <c r="F18" s="145">
        <v>15</v>
      </c>
      <c r="G18" s="145">
        <v>14</v>
      </c>
      <c r="H18" s="145">
        <f t="shared" si="0"/>
        <v>15</v>
      </c>
      <c r="I18" s="145">
        <v>10</v>
      </c>
      <c r="J18" s="145">
        <v>10</v>
      </c>
      <c r="K18" s="145">
        <f t="shared" si="1"/>
        <v>10</v>
      </c>
      <c r="L18" s="82">
        <v>0.115</v>
      </c>
      <c r="M18" s="146" t="s">
        <v>57</v>
      </c>
      <c r="N18" s="147"/>
      <c r="O18" s="99" t="s">
        <v>330</v>
      </c>
    </row>
    <row r="19" spans="1:15" s="12" customFormat="1" ht="20" customHeight="1" x14ac:dyDescent="0.8">
      <c r="A19" s="23" t="s">
        <v>22</v>
      </c>
      <c r="B19" s="23" t="s">
        <v>28</v>
      </c>
      <c r="C19" s="23" t="s">
        <v>62</v>
      </c>
      <c r="D19" s="157" t="s">
        <v>28</v>
      </c>
      <c r="E19" s="158" t="s">
        <v>28</v>
      </c>
      <c r="F19" s="145">
        <v>13</v>
      </c>
      <c r="G19" s="145">
        <v>13</v>
      </c>
      <c r="H19" s="145">
        <f t="shared" si="0"/>
        <v>13</v>
      </c>
      <c r="I19" s="145">
        <v>6</v>
      </c>
      <c r="J19" s="145">
        <v>6</v>
      </c>
      <c r="K19" s="145">
        <f t="shared" si="1"/>
        <v>6</v>
      </c>
      <c r="L19" s="82">
        <v>3.2000000000000001E-2</v>
      </c>
      <c r="M19" s="146" t="s">
        <v>61</v>
      </c>
      <c r="N19" s="147"/>
      <c r="O19" s="23" t="s">
        <v>386</v>
      </c>
    </row>
    <row r="20" spans="1:15" s="12" customFormat="1" ht="20" customHeight="1" x14ac:dyDescent="0.8">
      <c r="A20" s="23" t="s">
        <v>14</v>
      </c>
      <c r="B20" s="23" t="s">
        <v>44</v>
      </c>
      <c r="C20" s="23" t="s">
        <v>45</v>
      </c>
      <c r="D20" s="62">
        <v>58589000</v>
      </c>
      <c r="E20" s="135">
        <v>55172000</v>
      </c>
      <c r="F20" s="145">
        <v>8</v>
      </c>
      <c r="G20" s="145">
        <v>8</v>
      </c>
      <c r="H20" s="145">
        <f t="shared" si="0"/>
        <v>8</v>
      </c>
      <c r="I20" s="145">
        <v>8</v>
      </c>
      <c r="J20" s="145">
        <v>8</v>
      </c>
      <c r="K20" s="145">
        <f t="shared" si="1"/>
        <v>8</v>
      </c>
      <c r="L20" s="82">
        <v>0.22500000000000001</v>
      </c>
      <c r="M20" s="146" t="s">
        <v>43</v>
      </c>
      <c r="N20" s="147"/>
      <c r="O20" s="22" t="s">
        <v>359</v>
      </c>
    </row>
    <row r="21" spans="1:15" s="12" customFormat="1" ht="20" customHeight="1" thickBot="1" x14ac:dyDescent="0.95">
      <c r="A21" s="34" t="s">
        <v>21</v>
      </c>
      <c r="B21" s="34" t="s">
        <v>60</v>
      </c>
      <c r="C21" s="34" t="s">
        <v>58</v>
      </c>
      <c r="D21" s="64">
        <v>2546000</v>
      </c>
      <c r="E21" s="138">
        <v>2482000</v>
      </c>
      <c r="F21" s="149">
        <v>7</v>
      </c>
      <c r="G21" s="149">
        <v>7</v>
      </c>
      <c r="H21" s="149">
        <f t="shared" si="0"/>
        <v>7</v>
      </c>
      <c r="I21" s="149">
        <v>6</v>
      </c>
      <c r="J21" s="149">
        <v>6</v>
      </c>
      <c r="K21" s="149">
        <f t="shared" si="1"/>
        <v>6</v>
      </c>
      <c r="L21" s="97">
        <v>7.0000000000000007E-2</v>
      </c>
      <c r="M21" s="150" t="s">
        <v>59</v>
      </c>
      <c r="N21" s="151"/>
      <c r="O21" s="38" t="s">
        <v>403</v>
      </c>
    </row>
    <row r="23" spans="1:15" x14ac:dyDescent="0.8">
      <c r="C23" t="s">
        <v>282</v>
      </c>
    </row>
    <row r="24" spans="1:15" x14ac:dyDescent="0.8">
      <c r="A24" s="164" t="s">
        <v>392</v>
      </c>
      <c r="C24" s="1" t="s">
        <v>390</v>
      </c>
    </row>
    <row r="25" spans="1:15" x14ac:dyDescent="0.8">
      <c r="A25" s="165"/>
      <c r="C25" s="1" t="s">
        <v>391</v>
      </c>
    </row>
    <row r="26" spans="1:15" x14ac:dyDescent="0.8">
      <c r="A26" s="165"/>
    </row>
  </sheetData>
  <sortState xmlns:xlrd2="http://schemas.microsoft.com/office/spreadsheetml/2017/richdata2" ref="A2:O21">
    <sortCondition descending="1" ref="H2:H21"/>
  </sortState>
  <mergeCells count="1">
    <mergeCell ref="A24:A26"/>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26"/>
  <sheetViews>
    <sheetView workbookViewId="0">
      <pane xSplit="1" topLeftCell="B1" activePane="topRight" state="frozen"/>
      <selection pane="topRight" activeCell="J18" sqref="J18"/>
    </sheetView>
  </sheetViews>
  <sheetFormatPr defaultColWidth="10.6640625" defaultRowHeight="16" x14ac:dyDescent="0.8"/>
  <cols>
    <col min="1" max="1" width="40.33203125" bestFit="1" customWidth="1"/>
    <col min="3" max="3" width="89.1640625" bestFit="1" customWidth="1"/>
    <col min="4" max="5" width="13" style="5" customWidth="1"/>
    <col min="8" max="8" width="136" customWidth="1"/>
    <col min="9" max="9" width="28.6640625" customWidth="1"/>
    <col min="10" max="10" width="226.33203125" customWidth="1"/>
  </cols>
  <sheetData>
    <row r="1" spans="1:10" ht="80.75" thickBot="1" x14ac:dyDescent="0.95">
      <c r="A1" s="107" t="s">
        <v>0</v>
      </c>
      <c r="B1" s="107" t="s">
        <v>6</v>
      </c>
      <c r="C1" s="107" t="s">
        <v>5</v>
      </c>
      <c r="D1" s="110" t="s">
        <v>261</v>
      </c>
      <c r="E1" s="111" t="s">
        <v>260</v>
      </c>
      <c r="F1" s="119" t="s">
        <v>97</v>
      </c>
      <c r="G1" s="119" t="s">
        <v>98</v>
      </c>
      <c r="H1" s="116" t="s">
        <v>29</v>
      </c>
      <c r="I1" s="129" t="s">
        <v>24</v>
      </c>
      <c r="J1" s="128" t="s">
        <v>309</v>
      </c>
    </row>
    <row r="2" spans="1:10" s="12" customFormat="1" ht="20" customHeight="1" thickTop="1" x14ac:dyDescent="0.8">
      <c r="A2" s="18" t="s">
        <v>70</v>
      </c>
      <c r="B2" s="18" t="s">
        <v>86</v>
      </c>
      <c r="C2" s="18" t="s">
        <v>87</v>
      </c>
      <c r="D2" s="61">
        <v>6126000</v>
      </c>
      <c r="E2" s="132">
        <v>6274000</v>
      </c>
      <c r="F2" s="18">
        <v>856</v>
      </c>
      <c r="G2" s="18">
        <v>160</v>
      </c>
      <c r="H2" s="143" t="s">
        <v>91</v>
      </c>
      <c r="I2" s="144"/>
      <c r="J2" s="18" t="s">
        <v>371</v>
      </c>
    </row>
    <row r="3" spans="1:10" s="12" customFormat="1" ht="20" customHeight="1" x14ac:dyDescent="0.8">
      <c r="A3" s="23" t="s">
        <v>85</v>
      </c>
      <c r="B3" s="23" t="s">
        <v>28</v>
      </c>
      <c r="C3" s="23" t="s">
        <v>89</v>
      </c>
      <c r="D3" s="62">
        <v>179000</v>
      </c>
      <c r="E3" s="135">
        <v>179000</v>
      </c>
      <c r="F3" s="23">
        <v>160</v>
      </c>
      <c r="G3" s="23">
        <v>113</v>
      </c>
      <c r="H3" s="146" t="s">
        <v>123</v>
      </c>
      <c r="I3" s="147"/>
      <c r="J3" s="23" t="s">
        <v>372</v>
      </c>
    </row>
    <row r="4" spans="1:10" s="12" customFormat="1" ht="20" customHeight="1" x14ac:dyDescent="0.8">
      <c r="A4" s="23" t="s">
        <v>72</v>
      </c>
      <c r="B4" s="23" t="s">
        <v>92</v>
      </c>
      <c r="C4" s="23" t="s">
        <v>93</v>
      </c>
      <c r="D4" s="62">
        <v>1132000</v>
      </c>
      <c r="E4" s="135">
        <v>1141000</v>
      </c>
      <c r="F4" s="23">
        <v>446</v>
      </c>
      <c r="G4" s="23">
        <v>90</v>
      </c>
      <c r="H4" s="146" t="s">
        <v>94</v>
      </c>
      <c r="I4" s="147" t="s">
        <v>95</v>
      </c>
      <c r="J4" s="23" t="s">
        <v>373</v>
      </c>
    </row>
    <row r="5" spans="1:10" s="12" customFormat="1" ht="20" customHeight="1" x14ac:dyDescent="0.8">
      <c r="A5" s="23" t="s">
        <v>75</v>
      </c>
      <c r="B5" s="23" t="s">
        <v>108</v>
      </c>
      <c r="C5" s="23" t="s">
        <v>107</v>
      </c>
      <c r="D5" s="62">
        <v>512000</v>
      </c>
      <c r="E5" s="135">
        <v>517000</v>
      </c>
      <c r="F5" s="23">
        <v>317</v>
      </c>
      <c r="G5" s="23">
        <v>67</v>
      </c>
      <c r="H5" s="146" t="s">
        <v>109</v>
      </c>
      <c r="I5" s="147"/>
      <c r="J5" s="23" t="s">
        <v>374</v>
      </c>
    </row>
    <row r="6" spans="1:10" s="12" customFormat="1" ht="20" customHeight="1" x14ac:dyDescent="0.8">
      <c r="A6" s="23" t="s">
        <v>76</v>
      </c>
      <c r="B6" s="23" t="s">
        <v>28</v>
      </c>
      <c r="C6" s="23" t="s">
        <v>89</v>
      </c>
      <c r="D6" s="157" t="s">
        <v>28</v>
      </c>
      <c r="E6" s="158" t="s">
        <v>28</v>
      </c>
      <c r="F6" s="23">
        <v>229</v>
      </c>
      <c r="G6" s="23">
        <v>50</v>
      </c>
      <c r="H6" s="146"/>
      <c r="I6" s="147"/>
      <c r="J6" s="23" t="s">
        <v>376</v>
      </c>
    </row>
    <row r="7" spans="1:10" s="12" customFormat="1" ht="20" customHeight="1" x14ac:dyDescent="0.8">
      <c r="A7" s="23" t="s">
        <v>71</v>
      </c>
      <c r="B7" s="23" t="s">
        <v>88</v>
      </c>
      <c r="C7" s="23" t="s">
        <v>89</v>
      </c>
      <c r="D7" s="62">
        <v>623000</v>
      </c>
      <c r="E7" s="135">
        <v>465000</v>
      </c>
      <c r="F7" s="23">
        <v>235</v>
      </c>
      <c r="G7" s="23">
        <v>48</v>
      </c>
      <c r="H7" s="146" t="s">
        <v>90</v>
      </c>
      <c r="I7" s="147"/>
      <c r="J7" s="23" t="s">
        <v>377</v>
      </c>
    </row>
    <row r="8" spans="1:10" s="12" customFormat="1" ht="20" customHeight="1" x14ac:dyDescent="0.8">
      <c r="A8" s="23" t="s">
        <v>77</v>
      </c>
      <c r="B8" s="23" t="s">
        <v>110</v>
      </c>
      <c r="C8" s="23" t="s">
        <v>111</v>
      </c>
      <c r="D8" s="62">
        <v>272000</v>
      </c>
      <c r="E8" s="135">
        <v>274000</v>
      </c>
      <c r="F8" s="23">
        <v>73</v>
      </c>
      <c r="G8" s="23">
        <v>34</v>
      </c>
      <c r="H8" s="146" t="s">
        <v>112</v>
      </c>
      <c r="I8" s="147"/>
      <c r="J8" s="23" t="s">
        <v>378</v>
      </c>
    </row>
    <row r="9" spans="1:10" s="12" customFormat="1" ht="20" customHeight="1" x14ac:dyDescent="0.8">
      <c r="A9" s="23" t="s">
        <v>370</v>
      </c>
      <c r="B9" s="23" t="s">
        <v>28</v>
      </c>
      <c r="C9" s="23" t="s">
        <v>53</v>
      </c>
      <c r="D9" s="62">
        <v>21700000</v>
      </c>
      <c r="E9" s="135">
        <v>20100000</v>
      </c>
      <c r="F9" s="23">
        <v>60</v>
      </c>
      <c r="G9" s="23">
        <v>26</v>
      </c>
      <c r="H9" s="146" t="s">
        <v>99</v>
      </c>
      <c r="I9" s="147"/>
      <c r="J9" s="23" t="s">
        <v>375</v>
      </c>
    </row>
    <row r="10" spans="1:10" s="12" customFormat="1" ht="20" customHeight="1" x14ac:dyDescent="0.8">
      <c r="A10" s="23" t="s">
        <v>80</v>
      </c>
      <c r="B10" s="23" t="s">
        <v>119</v>
      </c>
      <c r="C10" s="23" t="s">
        <v>93</v>
      </c>
      <c r="D10" s="62">
        <v>129000</v>
      </c>
      <c r="E10" s="135">
        <v>143000</v>
      </c>
      <c r="F10" s="23">
        <v>108</v>
      </c>
      <c r="G10" s="23">
        <v>26</v>
      </c>
      <c r="H10" s="146"/>
      <c r="I10" s="147"/>
      <c r="J10" s="23" t="s">
        <v>379</v>
      </c>
    </row>
    <row r="11" spans="1:10" s="12" customFormat="1" ht="20" customHeight="1" x14ac:dyDescent="0.8">
      <c r="A11" s="23" t="s">
        <v>122</v>
      </c>
      <c r="B11" s="23" t="s">
        <v>28</v>
      </c>
      <c r="C11" s="23" t="s">
        <v>89</v>
      </c>
      <c r="D11" s="157" t="s">
        <v>28</v>
      </c>
      <c r="E11" s="158" t="s">
        <v>28</v>
      </c>
      <c r="F11" s="23">
        <v>77</v>
      </c>
      <c r="G11" s="23">
        <v>17</v>
      </c>
      <c r="H11" s="146"/>
      <c r="I11" s="147"/>
      <c r="J11" s="23" t="s">
        <v>380</v>
      </c>
    </row>
    <row r="12" spans="1:10" s="12" customFormat="1" ht="20" customHeight="1" x14ac:dyDescent="0.8">
      <c r="A12" s="23" t="s">
        <v>81</v>
      </c>
      <c r="B12" s="23" t="s">
        <v>66</v>
      </c>
      <c r="C12" s="23" t="s">
        <v>67</v>
      </c>
      <c r="D12" s="62">
        <v>272000</v>
      </c>
      <c r="E12" s="135">
        <v>259000</v>
      </c>
      <c r="F12" s="23">
        <v>34</v>
      </c>
      <c r="G12" s="23">
        <v>16</v>
      </c>
      <c r="H12" s="146" t="s">
        <v>68</v>
      </c>
      <c r="I12" s="147"/>
      <c r="J12" s="23" t="s">
        <v>381</v>
      </c>
    </row>
    <row r="13" spans="1:10" s="12" customFormat="1" ht="20" customHeight="1" x14ac:dyDescent="0.8">
      <c r="A13" s="23" t="s">
        <v>73</v>
      </c>
      <c r="B13" s="23" t="s">
        <v>96</v>
      </c>
      <c r="C13" s="23" t="s">
        <v>89</v>
      </c>
      <c r="D13" s="62">
        <v>227000</v>
      </c>
      <c r="E13" s="135">
        <v>113000</v>
      </c>
      <c r="F13" s="23">
        <v>63</v>
      </c>
      <c r="G13" s="23">
        <v>15</v>
      </c>
      <c r="H13" s="146"/>
      <c r="I13" s="147"/>
      <c r="J13" s="23" t="s">
        <v>382</v>
      </c>
    </row>
    <row r="14" spans="1:10" s="12" customFormat="1" ht="20" customHeight="1" x14ac:dyDescent="0.8">
      <c r="A14" s="23" t="s">
        <v>13</v>
      </c>
      <c r="B14" s="23" t="s">
        <v>28</v>
      </c>
      <c r="C14" s="23" t="s">
        <v>42</v>
      </c>
      <c r="D14" s="62">
        <v>3000000</v>
      </c>
      <c r="E14" s="135">
        <v>3000000</v>
      </c>
      <c r="F14" s="23">
        <v>46</v>
      </c>
      <c r="G14" s="23">
        <v>15</v>
      </c>
      <c r="H14" s="146" t="s">
        <v>103</v>
      </c>
      <c r="I14" s="147"/>
      <c r="J14" s="23" t="s">
        <v>364</v>
      </c>
    </row>
    <row r="15" spans="1:10" s="12" customFormat="1" ht="20" customHeight="1" x14ac:dyDescent="0.8">
      <c r="A15" s="23" t="s">
        <v>74</v>
      </c>
      <c r="B15" s="23" t="s">
        <v>114</v>
      </c>
      <c r="C15" s="23" t="s">
        <v>105</v>
      </c>
      <c r="D15" s="62">
        <v>446000</v>
      </c>
      <c r="E15" s="135">
        <v>456000</v>
      </c>
      <c r="F15" s="23">
        <v>56</v>
      </c>
      <c r="G15" s="23">
        <v>15</v>
      </c>
      <c r="H15" s="146" t="s">
        <v>106</v>
      </c>
      <c r="I15" s="147" t="s">
        <v>104</v>
      </c>
      <c r="J15" s="23" t="s">
        <v>383</v>
      </c>
    </row>
    <row r="16" spans="1:10" s="12" customFormat="1" ht="20" customHeight="1" x14ac:dyDescent="0.8">
      <c r="A16" s="23" t="s">
        <v>84</v>
      </c>
      <c r="B16" s="23" t="s">
        <v>28</v>
      </c>
      <c r="C16" s="23" t="s">
        <v>89</v>
      </c>
      <c r="D16" s="157" t="s">
        <v>28</v>
      </c>
      <c r="E16" s="158" t="s">
        <v>28</v>
      </c>
      <c r="F16" s="23">
        <v>38</v>
      </c>
      <c r="G16" s="23">
        <v>11</v>
      </c>
      <c r="H16" s="146"/>
      <c r="I16" s="147"/>
      <c r="J16" s="23" t="s">
        <v>384</v>
      </c>
    </row>
    <row r="17" spans="1:10" s="12" customFormat="1" ht="20" customHeight="1" x14ac:dyDescent="0.8">
      <c r="A17" s="23" t="s">
        <v>82</v>
      </c>
      <c r="B17" s="23" t="s">
        <v>51</v>
      </c>
      <c r="C17" s="23" t="s">
        <v>42</v>
      </c>
      <c r="D17" s="62">
        <v>932000</v>
      </c>
      <c r="E17" s="135">
        <v>943000</v>
      </c>
      <c r="F17" s="23">
        <v>33</v>
      </c>
      <c r="G17" s="23">
        <v>8</v>
      </c>
      <c r="H17" s="146" t="s">
        <v>50</v>
      </c>
      <c r="I17" s="147"/>
      <c r="J17" s="23" t="s">
        <v>385</v>
      </c>
    </row>
    <row r="18" spans="1:10" s="12" customFormat="1" ht="20" customHeight="1" x14ac:dyDescent="0.8">
      <c r="A18" s="23" t="s">
        <v>22</v>
      </c>
      <c r="B18" s="23" t="s">
        <v>28</v>
      </c>
      <c r="C18" s="23" t="s">
        <v>62</v>
      </c>
      <c r="D18" s="157" t="s">
        <v>28</v>
      </c>
      <c r="E18" s="158" t="s">
        <v>28</v>
      </c>
      <c r="F18" s="23">
        <v>24</v>
      </c>
      <c r="G18" s="23">
        <v>7</v>
      </c>
      <c r="H18" s="146" t="s">
        <v>61</v>
      </c>
      <c r="I18" s="147"/>
      <c r="J18" s="23" t="s">
        <v>386</v>
      </c>
    </row>
    <row r="19" spans="1:10" s="12" customFormat="1" ht="20" customHeight="1" x14ac:dyDescent="0.8">
      <c r="A19" s="23" t="s">
        <v>79</v>
      </c>
      <c r="B19" s="23" t="s">
        <v>116</v>
      </c>
      <c r="C19" s="23" t="s">
        <v>117</v>
      </c>
      <c r="D19" s="62">
        <v>162000</v>
      </c>
      <c r="E19" s="135">
        <v>215000</v>
      </c>
      <c r="F19" s="23">
        <v>18</v>
      </c>
      <c r="G19" s="23">
        <v>6</v>
      </c>
      <c r="H19" s="146" t="s">
        <v>118</v>
      </c>
      <c r="I19" s="147"/>
      <c r="J19" s="23" t="s">
        <v>387</v>
      </c>
    </row>
    <row r="20" spans="1:10" s="12" customFormat="1" ht="20" customHeight="1" x14ac:dyDescent="0.8">
      <c r="A20" s="23" t="s">
        <v>78</v>
      </c>
      <c r="B20" s="23" t="s">
        <v>113</v>
      </c>
      <c r="C20" s="23" t="s">
        <v>42</v>
      </c>
      <c r="D20" s="62">
        <v>140000</v>
      </c>
      <c r="E20" s="135">
        <v>145000</v>
      </c>
      <c r="F20" s="23">
        <v>17</v>
      </c>
      <c r="G20" s="23">
        <v>6</v>
      </c>
      <c r="H20" s="146" t="s">
        <v>115</v>
      </c>
      <c r="I20" s="147"/>
      <c r="J20" s="23" t="s">
        <v>388</v>
      </c>
    </row>
    <row r="21" spans="1:10" s="12" customFormat="1" ht="20" customHeight="1" thickBot="1" x14ac:dyDescent="0.95">
      <c r="A21" s="34" t="s">
        <v>83</v>
      </c>
      <c r="B21" s="34" t="s">
        <v>28</v>
      </c>
      <c r="C21" s="34" t="s">
        <v>120</v>
      </c>
      <c r="D21" s="159" t="s">
        <v>28</v>
      </c>
      <c r="E21" s="160" t="s">
        <v>28</v>
      </c>
      <c r="F21" s="34">
        <v>12</v>
      </c>
      <c r="G21" s="34">
        <v>4</v>
      </c>
      <c r="H21" s="150" t="s">
        <v>121</v>
      </c>
      <c r="I21" s="151"/>
      <c r="J21" s="34" t="s">
        <v>389</v>
      </c>
    </row>
    <row r="23" spans="1:10" x14ac:dyDescent="0.8">
      <c r="B23" t="s">
        <v>282</v>
      </c>
    </row>
    <row r="24" spans="1:10" x14ac:dyDescent="0.8">
      <c r="A24" s="164" t="s">
        <v>392</v>
      </c>
      <c r="B24" s="1" t="s">
        <v>390</v>
      </c>
    </row>
    <row r="25" spans="1:10" x14ac:dyDescent="0.8">
      <c r="A25" s="165"/>
    </row>
    <row r="26" spans="1:10" x14ac:dyDescent="0.8">
      <c r="A26" s="165"/>
    </row>
  </sheetData>
  <sortState xmlns:xlrd2="http://schemas.microsoft.com/office/spreadsheetml/2017/richdata2" ref="A2:J21">
    <sortCondition descending="1" ref="G2:G21"/>
    <sortCondition ref="A2:A21"/>
  </sortState>
  <mergeCells count="1">
    <mergeCell ref="A24:A26"/>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46"/>
  <sheetViews>
    <sheetView workbookViewId="0">
      <pane xSplit="1" topLeftCell="B1" activePane="topRight" state="frozen"/>
      <selection pane="topRight" activeCell="M5" sqref="M5"/>
    </sheetView>
  </sheetViews>
  <sheetFormatPr defaultColWidth="10.6640625" defaultRowHeight="16" x14ac:dyDescent="0.8"/>
  <cols>
    <col min="1" max="1" width="43.1640625" bestFit="1" customWidth="1"/>
    <col min="3" max="3" width="84.6640625" customWidth="1"/>
    <col min="4" max="4" width="11.33203125" style="5" bestFit="1" customWidth="1"/>
    <col min="5" max="5" width="11.83203125" style="5" customWidth="1"/>
    <col min="6" max="6" width="14.5" customWidth="1"/>
    <col min="7" max="8" width="10.83203125" style="9"/>
    <col min="9" max="9" width="16.1640625" style="9" customWidth="1"/>
    <col min="10" max="10" width="56.33203125" bestFit="1" customWidth="1"/>
    <col min="11" max="11" width="140.33203125" customWidth="1"/>
    <col min="12" max="12" width="133.5" bestFit="1" customWidth="1"/>
    <col min="13" max="13" width="56.6640625" customWidth="1"/>
  </cols>
  <sheetData>
    <row r="1" spans="1:15" ht="48.75" thickBot="1" x14ac:dyDescent="0.95">
      <c r="A1" s="107" t="s">
        <v>0</v>
      </c>
      <c r="B1" s="124" t="s">
        <v>6</v>
      </c>
      <c r="C1" s="107" t="s">
        <v>5</v>
      </c>
      <c r="D1" s="110" t="s">
        <v>261</v>
      </c>
      <c r="E1" s="111" t="s">
        <v>260</v>
      </c>
      <c r="F1" s="107" t="s">
        <v>182</v>
      </c>
      <c r="G1" s="118" t="s">
        <v>150</v>
      </c>
      <c r="H1" s="118" t="s">
        <v>212</v>
      </c>
      <c r="I1" s="125" t="s">
        <v>213</v>
      </c>
      <c r="J1" s="107" t="s">
        <v>151</v>
      </c>
      <c r="K1" s="107" t="s">
        <v>29</v>
      </c>
      <c r="L1" s="119" t="s">
        <v>155</v>
      </c>
      <c r="M1" s="126" t="s">
        <v>309</v>
      </c>
      <c r="N1" s="6"/>
      <c r="O1" s="3"/>
    </row>
    <row r="2" spans="1:15" s="12" customFormat="1" ht="20" customHeight="1" thickTop="1" x14ac:dyDescent="0.8">
      <c r="A2" s="18" t="s">
        <v>358</v>
      </c>
      <c r="B2" s="60" t="s">
        <v>160</v>
      </c>
      <c r="C2" s="18" t="s">
        <v>26</v>
      </c>
      <c r="D2" s="61">
        <v>28996000</v>
      </c>
      <c r="E2" s="132">
        <v>28062000</v>
      </c>
      <c r="F2" s="18">
        <v>36</v>
      </c>
      <c r="G2" s="133">
        <v>89.96</v>
      </c>
      <c r="H2" s="78">
        <v>0.73737704918032787</v>
      </c>
      <c r="I2" s="134">
        <v>0.91795918367346929</v>
      </c>
      <c r="J2" s="18" t="s">
        <v>173</v>
      </c>
      <c r="K2" s="127" t="s">
        <v>158</v>
      </c>
      <c r="L2" s="18" t="s">
        <v>156</v>
      </c>
      <c r="M2" s="60" t="s">
        <v>360</v>
      </c>
    </row>
    <row r="3" spans="1:15" s="12" customFormat="1" ht="20" customHeight="1" x14ac:dyDescent="0.8">
      <c r="A3" s="23" t="s">
        <v>152</v>
      </c>
      <c r="B3" s="22" t="s">
        <v>161</v>
      </c>
      <c r="C3" s="23" t="s">
        <v>163</v>
      </c>
      <c r="D3" s="62">
        <v>13263000</v>
      </c>
      <c r="E3" s="135">
        <v>12488000</v>
      </c>
      <c r="F3" s="23">
        <v>26</v>
      </c>
      <c r="G3" s="136">
        <v>88.484999999999999</v>
      </c>
      <c r="H3" s="82">
        <v>0.72528688524590168</v>
      </c>
      <c r="I3" s="137">
        <v>0.9029081632653061</v>
      </c>
      <c r="J3" s="23" t="s">
        <v>174</v>
      </c>
      <c r="K3" s="120" t="s">
        <v>188</v>
      </c>
      <c r="L3" s="23" t="s">
        <v>157</v>
      </c>
      <c r="M3" s="22" t="s">
        <v>366</v>
      </c>
    </row>
    <row r="4" spans="1:15" s="12" customFormat="1" ht="20" customHeight="1" x14ac:dyDescent="0.8">
      <c r="A4" s="23" t="s">
        <v>11</v>
      </c>
      <c r="B4" s="22" t="s">
        <v>39</v>
      </c>
      <c r="C4" s="23" t="s">
        <v>40</v>
      </c>
      <c r="D4" s="62">
        <v>84525000</v>
      </c>
      <c r="E4" s="135">
        <v>80403000</v>
      </c>
      <c r="F4" s="23">
        <v>23</v>
      </c>
      <c r="G4" s="136">
        <v>91.418000000000006</v>
      </c>
      <c r="H4" s="82">
        <v>0.74932786885245906</v>
      </c>
      <c r="I4" s="137">
        <v>0.93283673469387762</v>
      </c>
      <c r="J4" s="23" t="s">
        <v>175</v>
      </c>
      <c r="K4" s="120" t="s">
        <v>159</v>
      </c>
      <c r="L4" s="23"/>
      <c r="M4" s="99" t="s">
        <v>327</v>
      </c>
    </row>
    <row r="5" spans="1:15" s="12" customFormat="1" ht="20" customHeight="1" x14ac:dyDescent="0.8">
      <c r="A5" s="23" t="s">
        <v>14</v>
      </c>
      <c r="B5" s="22" t="s">
        <v>44</v>
      </c>
      <c r="C5" s="23" t="s">
        <v>45</v>
      </c>
      <c r="D5" s="62">
        <v>58589000</v>
      </c>
      <c r="E5" s="135">
        <v>55172000</v>
      </c>
      <c r="F5" s="23">
        <v>21</v>
      </c>
      <c r="G5" s="136">
        <v>90.653000000000006</v>
      </c>
      <c r="H5" s="82">
        <v>0.7430573770491804</v>
      </c>
      <c r="I5" s="137">
        <v>0.92503061224489802</v>
      </c>
      <c r="J5" s="23" t="s">
        <v>176</v>
      </c>
      <c r="K5" s="120" t="s">
        <v>43</v>
      </c>
      <c r="L5" s="23"/>
      <c r="M5" s="22" t="s">
        <v>359</v>
      </c>
    </row>
    <row r="6" spans="1:15" s="12" customFormat="1" ht="20" customHeight="1" x14ac:dyDescent="0.8">
      <c r="A6" s="23" t="s">
        <v>217</v>
      </c>
      <c r="B6" s="22" t="s">
        <v>164</v>
      </c>
      <c r="C6" s="23" t="s">
        <v>165</v>
      </c>
      <c r="D6" s="62">
        <v>6795000</v>
      </c>
      <c r="E6" s="135">
        <v>6497000</v>
      </c>
      <c r="F6" s="23">
        <v>20</v>
      </c>
      <c r="G6" s="136">
        <v>92.686000000000007</v>
      </c>
      <c r="H6" s="82">
        <v>0.75972131147540989</v>
      </c>
      <c r="I6" s="137">
        <v>0.94577551020408168</v>
      </c>
      <c r="J6" s="23" t="s">
        <v>179</v>
      </c>
      <c r="K6" s="120"/>
      <c r="L6" s="23" t="s">
        <v>218</v>
      </c>
      <c r="M6" s="22" t="s">
        <v>361</v>
      </c>
    </row>
    <row r="7" spans="1:15" s="12" customFormat="1" ht="20" customHeight="1" x14ac:dyDescent="0.8">
      <c r="A7" s="23" t="s">
        <v>15</v>
      </c>
      <c r="B7" s="22" t="s">
        <v>28</v>
      </c>
      <c r="C7" s="23" t="s">
        <v>46</v>
      </c>
      <c r="D7" s="62">
        <v>11000000</v>
      </c>
      <c r="E7" s="135">
        <v>10800000</v>
      </c>
      <c r="F7" s="23">
        <v>17</v>
      </c>
      <c r="G7" s="136">
        <v>90.364000000000004</v>
      </c>
      <c r="H7" s="82">
        <v>0.74068852459016399</v>
      </c>
      <c r="I7" s="137">
        <v>0.92208163265306131</v>
      </c>
      <c r="J7" s="23" t="s">
        <v>180</v>
      </c>
      <c r="K7" s="120" t="s">
        <v>47</v>
      </c>
      <c r="L7" s="23"/>
      <c r="M7" s="22" t="s">
        <v>362</v>
      </c>
    </row>
    <row r="8" spans="1:15" s="12" customFormat="1" ht="20" customHeight="1" x14ac:dyDescent="0.8">
      <c r="A8" s="23" t="s">
        <v>216</v>
      </c>
      <c r="B8" s="22" t="s">
        <v>168</v>
      </c>
      <c r="C8" s="23" t="s">
        <v>166</v>
      </c>
      <c r="D8" s="62">
        <v>31271000</v>
      </c>
      <c r="E8" s="135">
        <v>29318000</v>
      </c>
      <c r="F8" s="23">
        <v>13</v>
      </c>
      <c r="G8" s="136">
        <v>91.545000000000002</v>
      </c>
      <c r="H8" s="82">
        <v>0.75036885245901641</v>
      </c>
      <c r="I8" s="137">
        <v>0.9341326530612245</v>
      </c>
      <c r="J8" s="23" t="s">
        <v>181</v>
      </c>
      <c r="K8" s="120" t="s">
        <v>189</v>
      </c>
      <c r="L8" s="23" t="s">
        <v>167</v>
      </c>
      <c r="M8" s="22" t="s">
        <v>363</v>
      </c>
    </row>
    <row r="9" spans="1:15" s="12" customFormat="1" ht="20" customHeight="1" x14ac:dyDescent="0.8">
      <c r="A9" s="23" t="s">
        <v>13</v>
      </c>
      <c r="B9" s="22" t="s">
        <v>28</v>
      </c>
      <c r="C9" s="23" t="s">
        <v>42</v>
      </c>
      <c r="D9" s="62">
        <v>3000000</v>
      </c>
      <c r="E9" s="135">
        <v>3000000</v>
      </c>
      <c r="F9" s="23">
        <v>11</v>
      </c>
      <c r="G9" s="136">
        <v>67.665999999999997</v>
      </c>
      <c r="H9" s="82">
        <v>0.55463934426229511</v>
      </c>
      <c r="I9" s="137">
        <v>0.69046938775510203</v>
      </c>
      <c r="J9" s="23" t="s">
        <v>183</v>
      </c>
      <c r="K9" s="120" t="s">
        <v>102</v>
      </c>
      <c r="L9" s="23"/>
      <c r="M9" s="22" t="s">
        <v>364</v>
      </c>
    </row>
    <row r="10" spans="1:15" s="12" customFormat="1" ht="20" customHeight="1" x14ac:dyDescent="0.8">
      <c r="A10" s="23" t="s">
        <v>153</v>
      </c>
      <c r="B10" s="22" t="s">
        <v>169</v>
      </c>
      <c r="C10" s="23" t="s">
        <v>165</v>
      </c>
      <c r="D10" s="62">
        <v>2817000</v>
      </c>
      <c r="E10" s="135">
        <v>2756000</v>
      </c>
      <c r="F10" s="23">
        <v>6</v>
      </c>
      <c r="G10" s="136">
        <v>90.474999999999994</v>
      </c>
      <c r="H10" s="82">
        <v>0.7415983606557377</v>
      </c>
      <c r="I10" s="137">
        <v>0.92321428571428565</v>
      </c>
      <c r="J10" s="23" t="s">
        <v>184</v>
      </c>
      <c r="K10" s="120"/>
      <c r="L10" s="23"/>
      <c r="M10" s="22" t="s">
        <v>365</v>
      </c>
    </row>
    <row r="11" spans="1:15" s="12" customFormat="1" ht="20" customHeight="1" x14ac:dyDescent="0.8">
      <c r="A11" s="23" t="s">
        <v>9</v>
      </c>
      <c r="B11" s="22" t="s">
        <v>162</v>
      </c>
      <c r="C11" s="23" t="s">
        <v>26</v>
      </c>
      <c r="D11" s="62">
        <v>13525000</v>
      </c>
      <c r="E11" s="135">
        <v>13166000</v>
      </c>
      <c r="F11" s="23">
        <v>5</v>
      </c>
      <c r="G11" s="136">
        <v>73.961961577159698</v>
      </c>
      <c r="H11" s="82">
        <v>0.6062455866980303</v>
      </c>
      <c r="I11" s="137">
        <v>0.75471389364448671</v>
      </c>
      <c r="J11" s="23" t="s">
        <v>185</v>
      </c>
      <c r="K11" s="120" t="s">
        <v>31</v>
      </c>
      <c r="L11" s="23"/>
      <c r="M11" s="22" t="s">
        <v>367</v>
      </c>
    </row>
    <row r="12" spans="1:15" s="12" customFormat="1" ht="20" customHeight="1" x14ac:dyDescent="0.8">
      <c r="A12" s="23" t="s">
        <v>214</v>
      </c>
      <c r="B12" s="22" t="s">
        <v>33</v>
      </c>
      <c r="C12" s="23" t="s">
        <v>27</v>
      </c>
      <c r="D12" s="62">
        <v>4580000</v>
      </c>
      <c r="E12" s="135">
        <v>4685000</v>
      </c>
      <c r="F12" s="23">
        <v>4</v>
      </c>
      <c r="G12" s="136">
        <v>77.293000000000006</v>
      </c>
      <c r="H12" s="82">
        <v>0.63354918032786889</v>
      </c>
      <c r="I12" s="137">
        <v>0.78870408163265315</v>
      </c>
      <c r="J12" s="23" t="s">
        <v>186</v>
      </c>
      <c r="K12" s="120" t="s">
        <v>37</v>
      </c>
      <c r="L12" s="23" t="s">
        <v>215</v>
      </c>
      <c r="M12" s="22" t="s">
        <v>368</v>
      </c>
    </row>
    <row r="13" spans="1:15" s="12" customFormat="1" ht="20" customHeight="1" thickBot="1" x14ac:dyDescent="0.95">
      <c r="A13" s="23" t="s">
        <v>154</v>
      </c>
      <c r="B13" s="38" t="s">
        <v>170</v>
      </c>
      <c r="C13" s="23" t="s">
        <v>171</v>
      </c>
      <c r="D13" s="64">
        <v>10315000</v>
      </c>
      <c r="E13" s="138">
        <v>10647000</v>
      </c>
      <c r="F13" s="23">
        <v>2</v>
      </c>
      <c r="G13" s="136">
        <v>106.786107</v>
      </c>
      <c r="H13" s="82">
        <v>0.87529595901639345</v>
      </c>
      <c r="I13" s="139">
        <v>1.0896541530612245</v>
      </c>
      <c r="J13" s="23" t="s">
        <v>187</v>
      </c>
      <c r="K13" s="120" t="s">
        <v>172</v>
      </c>
      <c r="L13" s="23"/>
      <c r="M13" s="38" t="s">
        <v>369</v>
      </c>
    </row>
    <row r="14" spans="1:15" x14ac:dyDescent="0.8">
      <c r="A14" s="121"/>
      <c r="B14" s="121"/>
      <c r="C14" s="121"/>
      <c r="D14" s="122"/>
      <c r="E14" s="122"/>
      <c r="F14" s="121"/>
      <c r="G14" s="123"/>
      <c r="H14" s="123"/>
      <c r="I14" s="123"/>
      <c r="J14" s="121"/>
      <c r="K14" s="121"/>
      <c r="L14" s="121"/>
      <c r="M14" s="121"/>
    </row>
    <row r="15" spans="1:15" x14ac:dyDescent="0.8">
      <c r="B15" t="s">
        <v>282</v>
      </c>
    </row>
    <row r="16" spans="1:15" x14ac:dyDescent="0.8">
      <c r="B16" s="152" t="s">
        <v>390</v>
      </c>
    </row>
    <row r="17" spans="1:1" x14ac:dyDescent="0.8">
      <c r="A17" s="164" t="s">
        <v>392</v>
      </c>
    </row>
    <row r="18" spans="1:1" x14ac:dyDescent="0.8">
      <c r="A18" s="165"/>
    </row>
    <row r="19" spans="1:1" x14ac:dyDescent="0.8">
      <c r="A19" s="165"/>
    </row>
    <row r="46" spans="3:3" x14ac:dyDescent="0.8">
      <c r="C46" s="5"/>
    </row>
  </sheetData>
  <sortState xmlns:xlrd2="http://schemas.microsoft.com/office/spreadsheetml/2017/richdata2" ref="A2:L13">
    <sortCondition descending="1" ref="F2:F13"/>
    <sortCondition ref="A2:A13"/>
  </sortState>
  <mergeCells count="1">
    <mergeCell ref="A17:A19"/>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103"/>
  <sheetViews>
    <sheetView workbookViewId="0">
      <pane xSplit="1" topLeftCell="B1" activePane="topRight" state="frozen"/>
      <selection pane="topRight" activeCell="A19" sqref="A19:A21"/>
    </sheetView>
  </sheetViews>
  <sheetFormatPr defaultColWidth="10.6640625" defaultRowHeight="16" x14ac:dyDescent="0.8"/>
  <cols>
    <col min="1" max="1" width="28.33203125" customWidth="1"/>
    <col min="2" max="2" width="10.6640625" customWidth="1"/>
    <col min="3" max="3" width="30" customWidth="1"/>
    <col min="4" max="5" width="13.6640625" style="5" customWidth="1"/>
    <col min="10" max="10" width="255.83203125" bestFit="1" customWidth="1"/>
    <col min="12" max="12" width="69" customWidth="1"/>
  </cols>
  <sheetData>
    <row r="1" spans="1:15" ht="48.75" thickBot="1" x14ac:dyDescent="0.95">
      <c r="A1" s="104" t="s">
        <v>132</v>
      </c>
      <c r="B1" s="105" t="s">
        <v>6</v>
      </c>
      <c r="C1" s="105" t="s">
        <v>5</v>
      </c>
      <c r="D1" s="110" t="s">
        <v>261</v>
      </c>
      <c r="E1" s="111" t="s">
        <v>260</v>
      </c>
      <c r="F1" s="104" t="s">
        <v>133</v>
      </c>
      <c r="G1" s="106" t="s">
        <v>134</v>
      </c>
      <c r="H1" s="107" t="s">
        <v>135</v>
      </c>
      <c r="I1" s="107" t="s">
        <v>136</v>
      </c>
      <c r="J1" s="105" t="s">
        <v>29</v>
      </c>
      <c r="K1" s="105" t="s">
        <v>24</v>
      </c>
      <c r="L1" s="17" t="s">
        <v>309</v>
      </c>
    </row>
    <row r="2" spans="1:15" ht="20" customHeight="1" thickTop="1" x14ac:dyDescent="0.8">
      <c r="A2" s="68" t="s">
        <v>131</v>
      </c>
      <c r="B2" s="68" t="s">
        <v>194</v>
      </c>
      <c r="C2" s="68" t="s">
        <v>192</v>
      </c>
      <c r="D2" s="112">
        <v>3146000</v>
      </c>
      <c r="E2" s="113">
        <v>3047000</v>
      </c>
      <c r="F2" s="68">
        <v>258</v>
      </c>
      <c r="G2" s="68">
        <v>109</v>
      </c>
      <c r="H2" s="69">
        <v>5171000</v>
      </c>
      <c r="I2" s="69">
        <v>3292000</v>
      </c>
      <c r="J2" s="68" t="s">
        <v>195</v>
      </c>
      <c r="K2" s="109"/>
      <c r="L2" s="60" t="s">
        <v>347</v>
      </c>
    </row>
    <row r="3" spans="1:15" ht="20" customHeight="1" x14ac:dyDescent="0.8">
      <c r="A3" s="50" t="s">
        <v>204</v>
      </c>
      <c r="B3" s="108" t="s">
        <v>203</v>
      </c>
      <c r="C3" s="108" t="s">
        <v>192</v>
      </c>
      <c r="D3" s="114">
        <v>1517000</v>
      </c>
      <c r="E3" s="115">
        <v>1606000</v>
      </c>
      <c r="F3" s="50">
        <v>104</v>
      </c>
      <c r="G3" s="50">
        <v>12</v>
      </c>
      <c r="H3" s="70">
        <v>3433000</v>
      </c>
      <c r="I3" s="70">
        <v>2054000</v>
      </c>
      <c r="J3" s="50" t="s">
        <v>205</v>
      </c>
      <c r="K3" s="50"/>
      <c r="L3" s="22" t="s">
        <v>349</v>
      </c>
    </row>
    <row r="4" spans="1:15" ht="20" customHeight="1" x14ac:dyDescent="0.8">
      <c r="A4" s="50" t="s">
        <v>124</v>
      </c>
      <c r="B4" s="50" t="s">
        <v>28</v>
      </c>
      <c r="C4" s="50" t="s">
        <v>192</v>
      </c>
      <c r="D4" s="155" t="s">
        <v>28</v>
      </c>
      <c r="E4" s="156" t="s">
        <v>28</v>
      </c>
      <c r="F4" s="50">
        <v>208</v>
      </c>
      <c r="G4" s="50">
        <v>62</v>
      </c>
      <c r="H4" s="70">
        <v>3941000</v>
      </c>
      <c r="I4" s="70">
        <v>2038000</v>
      </c>
      <c r="J4" s="50" t="s">
        <v>197</v>
      </c>
      <c r="K4" s="50"/>
      <c r="L4" s="22" t="s">
        <v>348</v>
      </c>
    </row>
    <row r="5" spans="1:15" ht="20" customHeight="1" x14ac:dyDescent="0.8">
      <c r="A5" s="50" t="s">
        <v>190</v>
      </c>
      <c r="B5" s="50" t="s">
        <v>191</v>
      </c>
      <c r="C5" s="50" t="s">
        <v>192</v>
      </c>
      <c r="D5" s="114">
        <v>1312000</v>
      </c>
      <c r="E5" s="115">
        <v>1255000</v>
      </c>
      <c r="F5" s="50">
        <v>432</v>
      </c>
      <c r="G5" s="50">
        <v>125</v>
      </c>
      <c r="H5" s="70">
        <v>3577000</v>
      </c>
      <c r="I5" s="70">
        <v>1813000</v>
      </c>
      <c r="J5" s="50" t="s">
        <v>193</v>
      </c>
      <c r="K5" s="50"/>
      <c r="L5" s="22" t="s">
        <v>350</v>
      </c>
    </row>
    <row r="6" spans="1:15" ht="20" customHeight="1" x14ac:dyDescent="0.8">
      <c r="A6" s="50" t="s">
        <v>201</v>
      </c>
      <c r="B6" s="108" t="s">
        <v>200</v>
      </c>
      <c r="C6" s="50" t="s">
        <v>192</v>
      </c>
      <c r="D6" s="114">
        <v>895000</v>
      </c>
      <c r="E6" s="115">
        <v>977000</v>
      </c>
      <c r="F6" s="50">
        <v>68</v>
      </c>
      <c r="G6" s="50">
        <v>29</v>
      </c>
      <c r="H6" s="70">
        <v>2538000</v>
      </c>
      <c r="I6" s="70">
        <v>1516000</v>
      </c>
      <c r="J6" s="50" t="s">
        <v>202</v>
      </c>
      <c r="K6" s="50"/>
      <c r="L6" s="22" t="s">
        <v>351</v>
      </c>
    </row>
    <row r="7" spans="1:15" ht="20" customHeight="1" x14ac:dyDescent="0.8">
      <c r="A7" s="50" t="s">
        <v>125</v>
      </c>
      <c r="B7" s="108" t="s">
        <v>28</v>
      </c>
      <c r="C7" s="108" t="s">
        <v>206</v>
      </c>
      <c r="D7" s="114">
        <v>2400000</v>
      </c>
      <c r="E7" s="115">
        <v>2400000</v>
      </c>
      <c r="F7" s="50">
        <v>74</v>
      </c>
      <c r="G7" s="50">
        <v>21</v>
      </c>
      <c r="H7" s="70">
        <v>2491000</v>
      </c>
      <c r="I7" s="70">
        <v>1142000</v>
      </c>
      <c r="J7" s="50" t="s">
        <v>207</v>
      </c>
      <c r="K7" s="50"/>
      <c r="L7" s="22" t="s">
        <v>352</v>
      </c>
    </row>
    <row r="8" spans="1:15" ht="20" customHeight="1" x14ac:dyDescent="0.8">
      <c r="A8" s="50" t="s">
        <v>127</v>
      </c>
      <c r="B8" s="108" t="s">
        <v>208</v>
      </c>
      <c r="C8" s="108" t="s">
        <v>209</v>
      </c>
      <c r="D8" s="114">
        <v>267000000</v>
      </c>
      <c r="E8" s="115">
        <v>225000000</v>
      </c>
      <c r="F8" s="50">
        <v>80</v>
      </c>
      <c r="G8" s="50">
        <v>33</v>
      </c>
      <c r="H8" s="70">
        <v>1321000</v>
      </c>
      <c r="I8" s="70">
        <v>947000</v>
      </c>
      <c r="J8" s="50" t="s">
        <v>210</v>
      </c>
      <c r="K8" s="50"/>
      <c r="L8" s="22" t="s">
        <v>353</v>
      </c>
    </row>
    <row r="9" spans="1:15" ht="20" customHeight="1" x14ac:dyDescent="0.8">
      <c r="A9" s="50" t="s">
        <v>354</v>
      </c>
      <c r="B9" s="50" t="s">
        <v>198</v>
      </c>
      <c r="C9" s="50" t="s">
        <v>192</v>
      </c>
      <c r="D9" s="114">
        <v>567000</v>
      </c>
      <c r="E9" s="115">
        <v>615000</v>
      </c>
      <c r="F9" s="50">
        <v>347</v>
      </c>
      <c r="G9" s="50">
        <v>47</v>
      </c>
      <c r="H9" s="70">
        <v>1335000</v>
      </c>
      <c r="I9" s="70">
        <v>867000</v>
      </c>
      <c r="J9" s="50" t="s">
        <v>199</v>
      </c>
      <c r="K9" s="50"/>
      <c r="L9" s="22" t="s">
        <v>126</v>
      </c>
    </row>
    <row r="10" spans="1:15" ht="20" customHeight="1" x14ac:dyDescent="0.8">
      <c r="A10" s="50" t="s">
        <v>16</v>
      </c>
      <c r="B10" s="50" t="s">
        <v>28</v>
      </c>
      <c r="C10" s="50" t="s">
        <v>48</v>
      </c>
      <c r="D10" s="114">
        <v>1200000</v>
      </c>
      <c r="E10" s="115">
        <v>1200000</v>
      </c>
      <c r="F10" s="50">
        <v>125</v>
      </c>
      <c r="G10" s="50">
        <v>75</v>
      </c>
      <c r="H10" s="70">
        <v>1105000</v>
      </c>
      <c r="I10" s="70">
        <v>727000</v>
      </c>
      <c r="J10" s="50" t="s">
        <v>196</v>
      </c>
      <c r="K10" s="50"/>
      <c r="L10" s="22" t="s">
        <v>355</v>
      </c>
    </row>
    <row r="11" spans="1:15" ht="20" customHeight="1" thickBot="1" x14ac:dyDescent="0.95">
      <c r="A11" s="71" t="s">
        <v>143</v>
      </c>
      <c r="B11" s="117" t="s">
        <v>28</v>
      </c>
      <c r="C11" s="117" t="s">
        <v>192</v>
      </c>
      <c r="D11" s="153" t="s">
        <v>28</v>
      </c>
      <c r="E11" s="154" t="s">
        <v>28</v>
      </c>
      <c r="F11" s="71">
        <v>47</v>
      </c>
      <c r="G11" s="71">
        <v>9</v>
      </c>
      <c r="H11" s="72">
        <v>1375000</v>
      </c>
      <c r="I11" s="72">
        <v>507000</v>
      </c>
      <c r="J11" s="71" t="s">
        <v>211</v>
      </c>
      <c r="K11" s="71"/>
      <c r="L11" s="38" t="s">
        <v>356</v>
      </c>
    </row>
    <row r="13" spans="1:15" x14ac:dyDescent="0.8">
      <c r="B13" t="s">
        <v>282</v>
      </c>
    </row>
    <row r="14" spans="1:15" x14ac:dyDescent="0.8">
      <c r="B14" s="152" t="s">
        <v>390</v>
      </c>
    </row>
    <row r="16" spans="1:15" x14ac:dyDescent="0.8">
      <c r="N16" s="5"/>
      <c r="O16" s="5"/>
    </row>
    <row r="17" spans="1:15" x14ac:dyDescent="0.8">
      <c r="N17" s="5"/>
      <c r="O17" s="5"/>
    </row>
    <row r="18" spans="1:15" x14ac:dyDescent="0.8">
      <c r="N18" s="5"/>
      <c r="O18" s="5"/>
    </row>
    <row r="19" spans="1:15" x14ac:dyDescent="0.8">
      <c r="A19" s="164" t="s">
        <v>393</v>
      </c>
      <c r="N19" s="5"/>
      <c r="O19" s="5"/>
    </row>
    <row r="20" spans="1:15" x14ac:dyDescent="0.8">
      <c r="A20" s="165"/>
      <c r="N20" s="5"/>
      <c r="O20" s="5"/>
    </row>
    <row r="21" spans="1:15" x14ac:dyDescent="0.8">
      <c r="A21" s="165"/>
      <c r="N21" s="5"/>
      <c r="O21" s="5"/>
    </row>
    <row r="22" spans="1:15" x14ac:dyDescent="0.8">
      <c r="N22" s="5"/>
      <c r="O22" s="5"/>
    </row>
    <row r="23" spans="1:15" x14ac:dyDescent="0.8">
      <c r="N23" s="5"/>
      <c r="O23" s="5"/>
    </row>
    <row r="24" spans="1:15" x14ac:dyDescent="0.8">
      <c r="N24" s="5"/>
      <c r="O24" s="5"/>
    </row>
    <row r="25" spans="1:15" x14ac:dyDescent="0.8">
      <c r="N25" s="5"/>
      <c r="O25" s="5"/>
    </row>
    <row r="26" spans="1:15" x14ac:dyDescent="0.8">
      <c r="N26" s="5"/>
      <c r="O26" s="5"/>
    </row>
    <row r="27" spans="1:15" x14ac:dyDescent="0.8">
      <c r="N27" s="5"/>
      <c r="O27" s="5"/>
    </row>
    <row r="89" spans="1:9" x14ac:dyDescent="0.8">
      <c r="A89" t="s">
        <v>130</v>
      </c>
      <c r="B89" t="s">
        <v>28</v>
      </c>
      <c r="D89" s="5" t="s">
        <v>28</v>
      </c>
      <c r="E89" s="5" t="s">
        <v>28</v>
      </c>
      <c r="F89">
        <v>82</v>
      </c>
      <c r="G89">
        <v>41</v>
      </c>
      <c r="H89" s="8">
        <v>747000</v>
      </c>
      <c r="I89" s="8">
        <v>434000</v>
      </c>
    </row>
    <row r="90" spans="1:9" x14ac:dyDescent="0.8">
      <c r="A90" t="s">
        <v>128</v>
      </c>
      <c r="B90" s="10" t="s">
        <v>28</v>
      </c>
      <c r="C90" s="10"/>
      <c r="D90" s="5" t="s">
        <v>28</v>
      </c>
      <c r="E90" s="5" t="s">
        <v>28</v>
      </c>
      <c r="F90">
        <v>90</v>
      </c>
      <c r="G90">
        <v>34</v>
      </c>
      <c r="H90" s="8">
        <v>693000</v>
      </c>
      <c r="I90" s="8">
        <v>332000</v>
      </c>
    </row>
    <row r="91" spans="1:9" x14ac:dyDescent="0.8">
      <c r="A91" t="s">
        <v>139</v>
      </c>
      <c r="B91" s="10" t="s">
        <v>28</v>
      </c>
      <c r="C91" s="10"/>
      <c r="D91" s="5" t="s">
        <v>28</v>
      </c>
      <c r="E91" s="5" t="s">
        <v>28</v>
      </c>
      <c r="F91">
        <v>53</v>
      </c>
      <c r="G91">
        <v>32</v>
      </c>
      <c r="H91" s="8">
        <v>473000</v>
      </c>
      <c r="I91" s="8">
        <v>328000</v>
      </c>
    </row>
    <row r="92" spans="1:9" x14ac:dyDescent="0.8">
      <c r="A92" t="s">
        <v>137</v>
      </c>
      <c r="B92" s="10" t="s">
        <v>28</v>
      </c>
      <c r="C92" s="10"/>
      <c r="D92" s="5" t="s">
        <v>28</v>
      </c>
      <c r="E92" s="5" t="s">
        <v>28</v>
      </c>
      <c r="F92">
        <v>61</v>
      </c>
      <c r="G92">
        <v>26</v>
      </c>
      <c r="H92" s="8">
        <v>367000</v>
      </c>
      <c r="I92" s="8">
        <v>174000</v>
      </c>
    </row>
    <row r="93" spans="1:9" x14ac:dyDescent="0.8">
      <c r="A93" t="s">
        <v>138</v>
      </c>
      <c r="B93" s="10" t="s">
        <v>28</v>
      </c>
      <c r="C93" s="10"/>
      <c r="D93" s="5" t="s">
        <v>28</v>
      </c>
      <c r="E93" s="5" t="s">
        <v>28</v>
      </c>
      <c r="F93">
        <v>57</v>
      </c>
      <c r="G93">
        <v>4</v>
      </c>
      <c r="H93" s="8">
        <v>552000</v>
      </c>
      <c r="I93" s="8">
        <v>156000</v>
      </c>
    </row>
    <row r="94" spans="1:9" x14ac:dyDescent="0.8">
      <c r="A94" t="s">
        <v>147</v>
      </c>
      <c r="B94" s="10" t="s">
        <v>28</v>
      </c>
      <c r="C94" s="10"/>
      <c r="D94" s="5" t="s">
        <v>28</v>
      </c>
      <c r="E94" s="5" t="s">
        <v>28</v>
      </c>
      <c r="F94">
        <v>41</v>
      </c>
      <c r="G94">
        <v>11</v>
      </c>
      <c r="H94" s="8">
        <v>355000</v>
      </c>
      <c r="I94" s="8">
        <v>154000</v>
      </c>
    </row>
    <row r="95" spans="1:9" x14ac:dyDescent="0.8">
      <c r="A95" t="s">
        <v>145</v>
      </c>
      <c r="B95" s="10" t="s">
        <v>28</v>
      </c>
      <c r="C95" s="10"/>
      <c r="D95" s="5" t="s">
        <v>28</v>
      </c>
      <c r="E95" s="5" t="s">
        <v>28</v>
      </c>
      <c r="F95">
        <v>44</v>
      </c>
      <c r="G95">
        <v>18</v>
      </c>
      <c r="H95" s="8">
        <v>236000</v>
      </c>
      <c r="I95" s="8">
        <v>135000</v>
      </c>
    </row>
    <row r="96" spans="1:9" x14ac:dyDescent="0.8">
      <c r="A96" t="s">
        <v>140</v>
      </c>
      <c r="B96" s="10" t="s">
        <v>28</v>
      </c>
      <c r="C96" s="10"/>
      <c r="D96" s="5" t="s">
        <v>28</v>
      </c>
      <c r="E96" s="5" t="s">
        <v>28</v>
      </c>
      <c r="F96">
        <v>52</v>
      </c>
      <c r="G96">
        <v>14</v>
      </c>
      <c r="H96" s="8">
        <v>438000</v>
      </c>
      <c r="I96" s="8">
        <v>133000</v>
      </c>
    </row>
    <row r="97" spans="1:9" x14ac:dyDescent="0.8">
      <c r="A97" t="s">
        <v>148</v>
      </c>
      <c r="B97" s="10" t="s">
        <v>28</v>
      </c>
      <c r="C97" s="10"/>
      <c r="D97" s="5" t="s">
        <v>28</v>
      </c>
      <c r="E97" s="5" t="s">
        <v>28</v>
      </c>
      <c r="F97">
        <v>32</v>
      </c>
      <c r="G97">
        <v>22</v>
      </c>
      <c r="H97" s="8">
        <v>142000</v>
      </c>
      <c r="I97" s="8">
        <v>91000</v>
      </c>
    </row>
    <row r="98" spans="1:9" x14ac:dyDescent="0.8">
      <c r="A98" t="s">
        <v>129</v>
      </c>
      <c r="B98" s="10" t="s">
        <v>28</v>
      </c>
      <c r="C98" s="10"/>
      <c r="D98" s="5" t="s">
        <v>28</v>
      </c>
      <c r="E98" s="5" t="s">
        <v>28</v>
      </c>
      <c r="F98">
        <v>83</v>
      </c>
      <c r="G98">
        <v>9</v>
      </c>
      <c r="H98" s="8">
        <v>439000</v>
      </c>
      <c r="I98" s="8">
        <v>87000</v>
      </c>
    </row>
    <row r="99" spans="1:9" x14ac:dyDescent="0.8">
      <c r="A99" t="s">
        <v>141</v>
      </c>
      <c r="B99" s="10" t="s">
        <v>28</v>
      </c>
      <c r="C99" s="10"/>
      <c r="D99" s="5" t="s">
        <v>28</v>
      </c>
      <c r="E99" s="5" t="s">
        <v>28</v>
      </c>
      <c r="F99">
        <v>52</v>
      </c>
      <c r="G99">
        <v>11</v>
      </c>
      <c r="H99" s="8">
        <v>289000</v>
      </c>
      <c r="I99" s="8">
        <v>63000</v>
      </c>
    </row>
    <row r="100" spans="1:9" x14ac:dyDescent="0.8">
      <c r="A100" t="s">
        <v>144</v>
      </c>
      <c r="B100" s="10" t="s">
        <v>28</v>
      </c>
      <c r="C100" s="10"/>
      <c r="D100" s="5" t="s">
        <v>28</v>
      </c>
      <c r="E100" s="5" t="s">
        <v>28</v>
      </c>
      <c r="F100">
        <v>45</v>
      </c>
      <c r="G100">
        <v>3</v>
      </c>
      <c r="H100" s="8">
        <v>860000</v>
      </c>
      <c r="I100" s="8">
        <v>60000</v>
      </c>
    </row>
    <row r="101" spans="1:9" x14ac:dyDescent="0.8">
      <c r="A101" t="s">
        <v>142</v>
      </c>
      <c r="B101" s="10" t="s">
        <v>28</v>
      </c>
      <c r="C101" s="10"/>
      <c r="D101" s="5" t="s">
        <v>28</v>
      </c>
      <c r="E101" s="5" t="s">
        <v>28</v>
      </c>
      <c r="F101">
        <v>48</v>
      </c>
      <c r="G101">
        <v>3</v>
      </c>
      <c r="H101" s="8">
        <v>219000</v>
      </c>
      <c r="I101" s="8">
        <v>17000</v>
      </c>
    </row>
    <row r="102" spans="1:9" x14ac:dyDescent="0.8">
      <c r="A102" t="s">
        <v>146</v>
      </c>
      <c r="B102" s="10" t="s">
        <v>28</v>
      </c>
      <c r="C102" s="10"/>
      <c r="D102" s="5" t="s">
        <v>28</v>
      </c>
      <c r="E102" s="5" t="s">
        <v>28</v>
      </c>
      <c r="F102">
        <v>42</v>
      </c>
      <c r="G102">
        <v>1</v>
      </c>
      <c r="H102" s="8">
        <v>486000</v>
      </c>
      <c r="I102" s="8">
        <v>2000</v>
      </c>
    </row>
    <row r="103" spans="1:9" x14ac:dyDescent="0.8">
      <c r="A103" t="s">
        <v>149</v>
      </c>
      <c r="B103" s="10" t="s">
        <v>28</v>
      </c>
      <c r="C103" s="10"/>
      <c r="D103" s="5" t="s">
        <v>28</v>
      </c>
      <c r="E103" s="5" t="s">
        <v>28</v>
      </c>
      <c r="F103">
        <v>35</v>
      </c>
      <c r="G103">
        <v>0</v>
      </c>
      <c r="H103" s="8">
        <v>118000</v>
      </c>
      <c r="I103" s="8">
        <v>0</v>
      </c>
    </row>
  </sheetData>
  <sortState xmlns:xlrd2="http://schemas.microsoft.com/office/spreadsheetml/2017/richdata2" ref="A2:L11">
    <sortCondition descending="1" ref="I2:I11"/>
    <sortCondition descending="1" ref="F2:F11"/>
    <sortCondition ref="A2:A11"/>
  </sortState>
  <mergeCells count="1">
    <mergeCell ref="A19:A21"/>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U25"/>
  <sheetViews>
    <sheetView workbookViewId="0">
      <pane xSplit="1" topLeftCell="B1" activePane="topRight" state="frozen"/>
      <selection pane="topRight" activeCell="H29" sqref="H29"/>
    </sheetView>
  </sheetViews>
  <sheetFormatPr defaultColWidth="10.6640625" defaultRowHeight="16" x14ac:dyDescent="0.8"/>
  <cols>
    <col min="1" max="1" width="38.83203125" bestFit="1" customWidth="1"/>
    <col min="3" max="3" width="91.83203125" customWidth="1"/>
    <col min="4" max="4" width="11.6640625" customWidth="1"/>
    <col min="5" max="6" width="12.33203125" style="5" bestFit="1" customWidth="1"/>
    <col min="7" max="8" width="12.1640625" style="8" customWidth="1"/>
    <col min="9" max="9" width="13.1640625" style="8" customWidth="1"/>
    <col min="10" max="10" width="10.83203125" style="11"/>
    <col min="11" max="11" width="11.33203125" style="4" bestFit="1" customWidth="1"/>
    <col min="12" max="12" width="10.83203125" style="11"/>
    <col min="13" max="13" width="57.33203125" customWidth="1"/>
    <col min="14" max="14" width="53.6640625" customWidth="1"/>
    <col min="15" max="15" width="255.6640625" style="100" customWidth="1"/>
    <col min="21" max="21" width="11.33203125" bestFit="1" customWidth="1"/>
  </cols>
  <sheetData>
    <row r="1" spans="1:21" ht="96.75" thickBot="1" x14ac:dyDescent="0.95">
      <c r="A1" s="13" t="s">
        <v>0</v>
      </c>
      <c r="B1" s="13" t="s">
        <v>6</v>
      </c>
      <c r="C1" s="13" t="s">
        <v>5</v>
      </c>
      <c r="D1" s="161" t="s">
        <v>416</v>
      </c>
      <c r="E1" s="73" t="s">
        <v>261</v>
      </c>
      <c r="F1" s="14" t="s">
        <v>260</v>
      </c>
      <c r="G1" s="66" t="s">
        <v>406</v>
      </c>
      <c r="H1" s="66" t="s">
        <v>239</v>
      </c>
      <c r="I1" s="66" t="s">
        <v>219</v>
      </c>
      <c r="J1" s="67" t="s">
        <v>404</v>
      </c>
      <c r="K1" s="16" t="s">
        <v>241</v>
      </c>
      <c r="L1" s="74" t="s">
        <v>247</v>
      </c>
      <c r="M1" s="13" t="s">
        <v>29</v>
      </c>
      <c r="N1" s="16" t="s">
        <v>155</v>
      </c>
      <c r="O1" s="17" t="s">
        <v>309</v>
      </c>
    </row>
    <row r="2" spans="1:21" s="12" customFormat="1" ht="19" customHeight="1" thickTop="1" x14ac:dyDescent="0.8">
      <c r="A2" s="18" t="s">
        <v>220</v>
      </c>
      <c r="B2" s="18" t="s">
        <v>39</v>
      </c>
      <c r="C2" s="18" t="s">
        <v>259</v>
      </c>
      <c r="D2" s="18" t="s">
        <v>417</v>
      </c>
      <c r="E2" s="76">
        <v>84525000</v>
      </c>
      <c r="F2" s="19">
        <v>80403000</v>
      </c>
      <c r="G2" s="20">
        <v>25869000</v>
      </c>
      <c r="H2" s="20">
        <v>380000</v>
      </c>
      <c r="I2" s="20">
        <v>22357000</v>
      </c>
      <c r="J2" s="77">
        <f>108782550/312000000</f>
        <v>0.34866201923076923</v>
      </c>
      <c r="K2" s="78" t="s">
        <v>28</v>
      </c>
      <c r="L2" s="79">
        <v>1</v>
      </c>
      <c r="M2" s="18" t="s">
        <v>248</v>
      </c>
      <c r="N2" s="18"/>
      <c r="O2" s="75" t="s">
        <v>327</v>
      </c>
      <c r="U2" s="162">
        <f>E2/1000</f>
        <v>84525</v>
      </c>
    </row>
    <row r="3" spans="1:21" s="12" customFormat="1" ht="19" customHeight="1" x14ac:dyDescent="0.8">
      <c r="A3" s="23" t="s">
        <v>221</v>
      </c>
      <c r="B3" s="23" t="s">
        <v>249</v>
      </c>
      <c r="C3" s="23" t="s">
        <v>258</v>
      </c>
      <c r="D3" s="23" t="s">
        <v>417</v>
      </c>
      <c r="E3" s="80">
        <v>41581000</v>
      </c>
      <c r="F3" s="24">
        <v>40023000</v>
      </c>
      <c r="G3" s="25">
        <v>23903000</v>
      </c>
      <c r="H3" s="25" t="s">
        <v>28</v>
      </c>
      <c r="I3" s="25">
        <v>16997000</v>
      </c>
      <c r="J3" s="81">
        <f>101034963/312000000</f>
        <v>0.32383000961538461</v>
      </c>
      <c r="K3" s="82" t="s">
        <v>28</v>
      </c>
      <c r="L3" s="83">
        <v>0.997</v>
      </c>
      <c r="M3" s="23" t="s">
        <v>267</v>
      </c>
      <c r="N3" s="23"/>
      <c r="O3" s="99" t="s">
        <v>328</v>
      </c>
      <c r="U3" s="162">
        <f t="shared" ref="U3:U18" si="0">E3/1000</f>
        <v>41581</v>
      </c>
    </row>
    <row r="4" spans="1:21" s="12" customFormat="1" ht="19" customHeight="1" x14ac:dyDescent="0.8">
      <c r="A4" s="23" t="s">
        <v>370</v>
      </c>
      <c r="B4" s="23" t="s">
        <v>28</v>
      </c>
      <c r="C4" s="23" t="s">
        <v>53</v>
      </c>
      <c r="D4" s="23" t="s">
        <v>417</v>
      </c>
      <c r="E4" s="80">
        <v>21700000</v>
      </c>
      <c r="F4" s="24">
        <v>20100000</v>
      </c>
      <c r="G4" s="25">
        <v>5600000</v>
      </c>
      <c r="H4" s="25" t="s">
        <v>28</v>
      </c>
      <c r="I4" s="25">
        <v>3900000</v>
      </c>
      <c r="J4" s="81">
        <f>20606063/312000000</f>
        <v>6.6045073717948724E-2</v>
      </c>
      <c r="K4" s="82" t="s">
        <v>28</v>
      </c>
      <c r="L4" s="83">
        <v>0.999</v>
      </c>
      <c r="M4" s="23" t="s">
        <v>329</v>
      </c>
      <c r="N4" s="23" t="s">
        <v>268</v>
      </c>
      <c r="O4" s="99" t="s">
        <v>330</v>
      </c>
      <c r="U4" s="162">
        <f t="shared" si="0"/>
        <v>21700</v>
      </c>
    </row>
    <row r="5" spans="1:21" s="12" customFormat="1" ht="19" customHeight="1" x14ac:dyDescent="0.8">
      <c r="A5" s="23" t="s">
        <v>263</v>
      </c>
      <c r="B5" s="23" t="s">
        <v>262</v>
      </c>
      <c r="C5" s="23" t="s">
        <v>258</v>
      </c>
      <c r="D5" s="23" t="s">
        <v>417</v>
      </c>
      <c r="E5" s="80">
        <v>9300000</v>
      </c>
      <c r="F5" s="24">
        <v>9154816</v>
      </c>
      <c r="G5" s="25">
        <v>4400000</v>
      </c>
      <c r="H5" s="25" t="s">
        <v>28</v>
      </c>
      <c r="I5" s="25">
        <v>3550000</v>
      </c>
      <c r="J5" s="81">
        <f>18356047/312000000</f>
        <v>5.8833483974358974E-2</v>
      </c>
      <c r="K5" s="82" t="s">
        <v>28</v>
      </c>
      <c r="L5" s="83">
        <v>0.97699999999999998</v>
      </c>
      <c r="M5" s="23" t="s">
        <v>264</v>
      </c>
      <c r="N5" s="23" t="s">
        <v>265</v>
      </c>
      <c r="O5" s="99" t="s">
        <v>331</v>
      </c>
      <c r="U5" s="162">
        <f t="shared" si="0"/>
        <v>9300</v>
      </c>
    </row>
    <row r="6" spans="1:21" s="12" customFormat="1" ht="19" customHeight="1" x14ac:dyDescent="0.8">
      <c r="A6" s="23" t="s">
        <v>222</v>
      </c>
      <c r="B6" s="23" t="s">
        <v>28</v>
      </c>
      <c r="C6" s="23" t="s">
        <v>258</v>
      </c>
      <c r="D6" s="23" t="s">
        <v>417</v>
      </c>
      <c r="E6" s="80">
        <v>1866228</v>
      </c>
      <c r="F6" s="24">
        <v>1810255</v>
      </c>
      <c r="G6" s="25">
        <v>1200000</v>
      </c>
      <c r="H6" s="25" t="s">
        <v>28</v>
      </c>
      <c r="I6" s="25">
        <v>800000</v>
      </c>
      <c r="J6" s="81">
        <f>6455980/312000000</f>
        <v>2.069224358974359E-2</v>
      </c>
      <c r="K6" s="82" t="s">
        <v>28</v>
      </c>
      <c r="L6" s="83">
        <v>0.98599999999999999</v>
      </c>
      <c r="M6" s="23" t="s">
        <v>266</v>
      </c>
      <c r="N6" s="23"/>
      <c r="O6" s="99" t="s">
        <v>332</v>
      </c>
      <c r="U6" s="162">
        <f t="shared" si="0"/>
        <v>1866.2280000000001</v>
      </c>
    </row>
    <row r="7" spans="1:21" s="12" customFormat="1" ht="19" customHeight="1" x14ac:dyDescent="0.8">
      <c r="A7" s="23" t="s">
        <v>223</v>
      </c>
      <c r="B7" s="23" t="s">
        <v>271</v>
      </c>
      <c r="C7" s="23" t="s">
        <v>258</v>
      </c>
      <c r="D7" s="23" t="s">
        <v>417</v>
      </c>
      <c r="E7" s="80">
        <v>1200000</v>
      </c>
      <c r="F7" s="24">
        <v>1217100</v>
      </c>
      <c r="G7" s="25">
        <v>750000</v>
      </c>
      <c r="H7" s="25" t="s">
        <v>28</v>
      </c>
      <c r="I7" s="25">
        <v>440000</v>
      </c>
      <c r="J7" s="81">
        <f>7202695/312000000</f>
        <v>2.3085560897435898E-2</v>
      </c>
      <c r="K7" s="82" t="s">
        <v>28</v>
      </c>
      <c r="L7" s="83">
        <v>0.97</v>
      </c>
      <c r="M7" s="23" t="s">
        <v>269</v>
      </c>
      <c r="N7" s="23"/>
      <c r="O7" s="99" t="s">
        <v>333</v>
      </c>
      <c r="U7" s="162">
        <f t="shared" si="0"/>
        <v>1200</v>
      </c>
    </row>
    <row r="8" spans="1:21" s="12" customFormat="1" ht="19" customHeight="1" x14ac:dyDescent="0.8">
      <c r="A8" s="23" t="s">
        <v>224</v>
      </c>
      <c r="B8" s="23" t="s">
        <v>250</v>
      </c>
      <c r="C8" s="23" t="s">
        <v>258</v>
      </c>
      <c r="D8" s="23" t="s">
        <v>417</v>
      </c>
      <c r="E8" s="80">
        <v>970000</v>
      </c>
      <c r="F8" s="24">
        <v>819625</v>
      </c>
      <c r="G8" s="25">
        <v>640000</v>
      </c>
      <c r="H8" s="25" t="s">
        <v>28</v>
      </c>
      <c r="I8" s="25">
        <v>370000</v>
      </c>
      <c r="J8" s="81">
        <f>3231780/312000000</f>
        <v>1.035826923076923E-2</v>
      </c>
      <c r="K8" s="82" t="s">
        <v>28</v>
      </c>
      <c r="L8" s="83">
        <v>0.998</v>
      </c>
      <c r="M8" s="23" t="s">
        <v>270</v>
      </c>
      <c r="N8" s="23"/>
      <c r="O8" s="99" t="s">
        <v>334</v>
      </c>
      <c r="U8" s="162">
        <f t="shared" si="0"/>
        <v>970</v>
      </c>
    </row>
    <row r="9" spans="1:21" s="12" customFormat="1" ht="19" customHeight="1" x14ac:dyDescent="0.8">
      <c r="A9" s="29" t="s">
        <v>225</v>
      </c>
      <c r="B9" s="29" t="s">
        <v>238</v>
      </c>
      <c r="C9" s="29" t="s">
        <v>245</v>
      </c>
      <c r="D9" s="29" t="s">
        <v>418</v>
      </c>
      <c r="E9" s="84">
        <v>160546000</v>
      </c>
      <c r="F9" s="30">
        <v>163786000</v>
      </c>
      <c r="G9" s="31">
        <v>15719000</v>
      </c>
      <c r="H9" s="31">
        <v>156666000</v>
      </c>
      <c r="I9" s="31">
        <f>20605000+3631000</f>
        <v>24236000</v>
      </c>
      <c r="J9" s="85">
        <f>121739984/312000000</f>
        <v>0.3901922564102564</v>
      </c>
      <c r="K9" s="86">
        <f>320000000/324656969</f>
        <v>0.98565572451950045</v>
      </c>
      <c r="L9" s="87">
        <f>23920345/45689392</f>
        <v>0.52354264202071243</v>
      </c>
      <c r="M9" s="29" t="s">
        <v>275</v>
      </c>
      <c r="N9" s="29" t="s">
        <v>240</v>
      </c>
      <c r="O9" s="101" t="s">
        <v>335</v>
      </c>
      <c r="U9" s="162">
        <f t="shared" si="0"/>
        <v>160546</v>
      </c>
    </row>
    <row r="10" spans="1:21" s="12" customFormat="1" ht="19" customHeight="1" x14ac:dyDescent="0.8">
      <c r="A10" s="23" t="s">
        <v>226</v>
      </c>
      <c r="B10" s="23" t="s">
        <v>251</v>
      </c>
      <c r="C10" s="23" t="s">
        <v>279</v>
      </c>
      <c r="D10" s="23" t="s">
        <v>418</v>
      </c>
      <c r="E10" s="80">
        <v>126034000</v>
      </c>
      <c r="F10" s="24">
        <v>125980000</v>
      </c>
      <c r="G10" s="25">
        <v>6959000</v>
      </c>
      <c r="H10" s="25">
        <v>143000000</v>
      </c>
      <c r="I10" s="25">
        <v>4619000</v>
      </c>
      <c r="J10" s="81">
        <f>55860400/312000000</f>
        <v>0.17903974358974359</v>
      </c>
      <c r="K10" s="82">
        <f>314000000/324656969</f>
        <v>0.96717467968475979</v>
      </c>
      <c r="L10" s="83">
        <v>0.57899999999999996</v>
      </c>
      <c r="M10" s="23" t="s">
        <v>276</v>
      </c>
      <c r="N10" s="23" t="s">
        <v>277</v>
      </c>
      <c r="O10" s="99" t="s">
        <v>336</v>
      </c>
      <c r="U10" s="162">
        <f t="shared" si="0"/>
        <v>126034</v>
      </c>
    </row>
    <row r="11" spans="1:21" s="12" customFormat="1" ht="19" customHeight="1" x14ac:dyDescent="0.8">
      <c r="A11" s="23" t="s">
        <v>227</v>
      </c>
      <c r="B11" s="23" t="s">
        <v>252</v>
      </c>
      <c r="C11" s="23" t="s">
        <v>280</v>
      </c>
      <c r="D11" s="23" t="s">
        <v>418</v>
      </c>
      <c r="E11" s="80">
        <f>4289000+4209000+4090000+4034000</f>
        <v>16622000</v>
      </c>
      <c r="F11" s="24">
        <v>17470000</v>
      </c>
      <c r="G11" s="25">
        <v>5800000</v>
      </c>
      <c r="H11" s="88" t="s">
        <v>28</v>
      </c>
      <c r="I11" s="25">
        <v>400000</v>
      </c>
      <c r="J11" s="81">
        <f>49070786/312000000</f>
        <v>0.15727816025641025</v>
      </c>
      <c r="K11" s="82" t="s">
        <v>28</v>
      </c>
      <c r="L11" s="83">
        <v>0.60299999999999998</v>
      </c>
      <c r="M11" s="23" t="s">
        <v>281</v>
      </c>
      <c r="N11" s="23"/>
      <c r="O11" s="99" t="s">
        <v>337</v>
      </c>
      <c r="U11" s="162">
        <f t="shared" si="0"/>
        <v>16622</v>
      </c>
    </row>
    <row r="12" spans="1:21" s="12" customFormat="1" ht="19" customHeight="1" x14ac:dyDescent="0.8">
      <c r="A12" s="23" t="s">
        <v>228</v>
      </c>
      <c r="B12" s="23" t="s">
        <v>253</v>
      </c>
      <c r="C12" s="23" t="s">
        <v>258</v>
      </c>
      <c r="D12" s="23" t="s">
        <v>418</v>
      </c>
      <c r="E12" s="80">
        <f>2409000+2356000+2304000+2251000</f>
        <v>9320000</v>
      </c>
      <c r="F12" s="24">
        <v>8896000</v>
      </c>
      <c r="G12" s="25">
        <v>4000000</v>
      </c>
      <c r="H12" s="88" t="s">
        <v>28</v>
      </c>
      <c r="I12" s="25">
        <v>950000</v>
      </c>
      <c r="J12" s="81">
        <f>32581982/312000000</f>
        <v>0.10442942948717948</v>
      </c>
      <c r="K12" s="82" t="s">
        <v>28</v>
      </c>
      <c r="L12" s="83">
        <v>0.376</v>
      </c>
      <c r="M12" s="23"/>
      <c r="N12" s="23"/>
      <c r="O12" s="99" t="s">
        <v>338</v>
      </c>
      <c r="U12" s="162">
        <f t="shared" si="0"/>
        <v>9320</v>
      </c>
    </row>
    <row r="13" spans="1:21" s="12" customFormat="1" ht="19" customHeight="1" x14ac:dyDescent="0.8">
      <c r="A13" s="23" t="s">
        <v>229</v>
      </c>
      <c r="B13" s="23" t="s">
        <v>254</v>
      </c>
      <c r="C13" s="23" t="s">
        <v>278</v>
      </c>
      <c r="D13" s="23" t="s">
        <v>418</v>
      </c>
      <c r="E13" s="80">
        <v>5700000</v>
      </c>
      <c r="F13" s="24">
        <v>5387000</v>
      </c>
      <c r="G13" s="25">
        <v>1000000</v>
      </c>
      <c r="H13" s="88" t="s">
        <v>28</v>
      </c>
      <c r="I13" s="25" t="s">
        <v>28</v>
      </c>
      <c r="J13" s="81">
        <f>8265707/312000000</f>
        <v>2.6492650641025642E-2</v>
      </c>
      <c r="K13" s="82" t="s">
        <v>28</v>
      </c>
      <c r="L13" s="83">
        <v>0.59699999999999998</v>
      </c>
      <c r="M13" s="23" t="s">
        <v>287</v>
      </c>
      <c r="N13" s="23"/>
      <c r="O13" s="99" t="s">
        <v>339</v>
      </c>
      <c r="U13" s="162">
        <f t="shared" si="0"/>
        <v>5700</v>
      </c>
    </row>
    <row r="14" spans="1:21" s="12" customFormat="1" ht="19" customHeight="1" x14ac:dyDescent="0.8">
      <c r="A14" s="23" t="s">
        <v>256</v>
      </c>
      <c r="B14" s="23" t="s">
        <v>256</v>
      </c>
      <c r="C14" s="23" t="s">
        <v>272</v>
      </c>
      <c r="D14" s="23" t="s">
        <v>418</v>
      </c>
      <c r="E14" s="80">
        <v>5100000</v>
      </c>
      <c r="F14" s="24">
        <v>5155585</v>
      </c>
      <c r="G14" s="25">
        <f>(229900+20900)+(143800)</f>
        <v>394600</v>
      </c>
      <c r="H14" s="25">
        <v>5100000</v>
      </c>
      <c r="I14" s="25">
        <f>47200+97900</f>
        <v>145100</v>
      </c>
      <c r="J14" s="81">
        <f>3947842/312000000</f>
        <v>1.2653339743589743E-2</v>
      </c>
      <c r="K14" s="82">
        <f>(31834000*0.99)/326392644</f>
        <v>9.6557506976168245E-2</v>
      </c>
      <c r="L14" s="83">
        <v>0.34100000000000003</v>
      </c>
      <c r="M14" s="23" t="s">
        <v>283</v>
      </c>
      <c r="N14" s="23"/>
      <c r="O14" s="99" t="s">
        <v>342</v>
      </c>
      <c r="U14" s="162">
        <f t="shared" si="0"/>
        <v>5100</v>
      </c>
    </row>
    <row r="15" spans="1:21" s="12" customFormat="1" ht="19" customHeight="1" x14ac:dyDescent="0.8">
      <c r="A15" s="23" t="s">
        <v>343</v>
      </c>
      <c r="B15" s="23" t="s">
        <v>284</v>
      </c>
      <c r="C15" s="23" t="s">
        <v>273</v>
      </c>
      <c r="D15" s="23" t="s">
        <v>418</v>
      </c>
      <c r="E15" s="80">
        <v>1500000</v>
      </c>
      <c r="F15" s="24">
        <f>743200+824443</f>
        <v>1567643</v>
      </c>
      <c r="G15" s="25">
        <v>780000</v>
      </c>
      <c r="H15" s="25" t="s">
        <v>28</v>
      </c>
      <c r="I15" s="25">
        <v>100000</v>
      </c>
      <c r="J15" s="81">
        <f>(1598655+3503199)/312000000</f>
        <v>1.6352096153846155E-2</v>
      </c>
      <c r="K15" s="82" t="s">
        <v>28</v>
      </c>
      <c r="L15" s="83">
        <v>0.53500000000000003</v>
      </c>
      <c r="M15" s="23" t="s">
        <v>285</v>
      </c>
      <c r="N15" s="23"/>
      <c r="O15" s="99" t="s">
        <v>344</v>
      </c>
      <c r="U15" s="162">
        <f t="shared" si="0"/>
        <v>1500</v>
      </c>
    </row>
    <row r="16" spans="1:21" s="12" customFormat="1" ht="19" customHeight="1" x14ac:dyDescent="0.8">
      <c r="A16" s="89" t="s">
        <v>340</v>
      </c>
      <c r="B16" s="89" t="s">
        <v>255</v>
      </c>
      <c r="C16" s="89" t="s">
        <v>258</v>
      </c>
      <c r="D16" s="89" t="s">
        <v>418</v>
      </c>
      <c r="E16" s="90">
        <v>1200000</v>
      </c>
      <c r="F16" s="91">
        <v>1185800</v>
      </c>
      <c r="G16" s="27">
        <v>308000</v>
      </c>
      <c r="H16" s="163" t="s">
        <v>28</v>
      </c>
      <c r="I16" s="27">
        <v>144000</v>
      </c>
      <c r="J16" s="92">
        <f>1970724/312000000</f>
        <v>6.3164230769230771E-3</v>
      </c>
      <c r="K16" s="93" t="s">
        <v>28</v>
      </c>
      <c r="L16" s="94">
        <v>0.78600000000000003</v>
      </c>
      <c r="M16" s="89"/>
      <c r="N16" s="89"/>
      <c r="O16" s="102" t="s">
        <v>341</v>
      </c>
      <c r="U16" s="162">
        <f t="shared" si="0"/>
        <v>1200</v>
      </c>
    </row>
    <row r="17" spans="1:21" s="12" customFormat="1" ht="19" customHeight="1" x14ac:dyDescent="0.8">
      <c r="A17" s="23" t="s">
        <v>230</v>
      </c>
      <c r="B17" s="23" t="s">
        <v>244</v>
      </c>
      <c r="C17" s="23" t="s">
        <v>246</v>
      </c>
      <c r="D17" s="23" t="s">
        <v>419</v>
      </c>
      <c r="E17" s="80">
        <v>40604000</v>
      </c>
      <c r="F17" s="24">
        <v>37490000</v>
      </c>
      <c r="G17" s="25" t="s">
        <v>28</v>
      </c>
      <c r="H17" s="25">
        <v>72585000</v>
      </c>
      <c r="I17" s="25">
        <v>1000</v>
      </c>
      <c r="J17" s="81" t="s">
        <v>28</v>
      </c>
      <c r="K17" s="82">
        <f>322000000/326971209</f>
        <v>0.98479618736094898</v>
      </c>
      <c r="L17" s="83" t="s">
        <v>28</v>
      </c>
      <c r="M17" s="23" t="s">
        <v>242</v>
      </c>
      <c r="N17" s="23" t="s">
        <v>243</v>
      </c>
      <c r="O17" s="99" t="s">
        <v>345</v>
      </c>
      <c r="U17" s="162">
        <f t="shared" si="0"/>
        <v>40604</v>
      </c>
    </row>
    <row r="18" spans="1:21" s="12" customFormat="1" ht="19" customHeight="1" thickBot="1" x14ac:dyDescent="0.95">
      <c r="A18" s="34" t="s">
        <v>231</v>
      </c>
      <c r="B18" s="34" t="s">
        <v>257</v>
      </c>
      <c r="C18" s="34" t="s">
        <v>274</v>
      </c>
      <c r="D18" s="34" t="s">
        <v>419</v>
      </c>
      <c r="E18" s="95">
        <v>32895000</v>
      </c>
      <c r="F18" s="35">
        <v>32879000</v>
      </c>
      <c r="G18" s="36" t="s">
        <v>28</v>
      </c>
      <c r="H18" s="36">
        <v>54581000</v>
      </c>
      <c r="I18" s="36" t="s">
        <v>28</v>
      </c>
      <c r="J18" s="96" t="s">
        <v>28</v>
      </c>
      <c r="K18" s="97">
        <f>300000000/325000000</f>
        <v>0.92307692307692313</v>
      </c>
      <c r="L18" s="98" t="s">
        <v>28</v>
      </c>
      <c r="M18" s="34" t="s">
        <v>286</v>
      </c>
      <c r="N18" s="34"/>
      <c r="O18" s="103" t="s">
        <v>346</v>
      </c>
      <c r="U18" s="162">
        <f t="shared" si="0"/>
        <v>32895</v>
      </c>
    </row>
    <row r="21" spans="1:21" x14ac:dyDescent="0.8">
      <c r="E21" t="s">
        <v>282</v>
      </c>
    </row>
    <row r="22" spans="1:21" x14ac:dyDescent="0.8">
      <c r="E22" s="152" t="s">
        <v>390</v>
      </c>
    </row>
    <row r="23" spans="1:21" x14ac:dyDescent="0.8">
      <c r="A23" s="164" t="s">
        <v>412</v>
      </c>
      <c r="E23" s="5" t="s">
        <v>405</v>
      </c>
    </row>
    <row r="24" spans="1:21" x14ac:dyDescent="0.8">
      <c r="A24" s="165"/>
      <c r="E24" s="5" t="s">
        <v>407</v>
      </c>
    </row>
    <row r="25" spans="1:21" x14ac:dyDescent="0.8">
      <c r="A25" s="165"/>
    </row>
  </sheetData>
  <sortState xmlns:xlrd2="http://schemas.microsoft.com/office/spreadsheetml/2017/richdata2" ref="A2:O18">
    <sortCondition ref="D2:D18"/>
    <sortCondition descending="1" ref="E2:E18"/>
  </sortState>
  <mergeCells count="1">
    <mergeCell ref="A23:A25"/>
  </mergeCells>
  <phoneticPr fontId="5" type="noConversion"/>
  <pageMargins left="0.75" right="0.75" top="1" bottom="1" header="0.5" footer="0.5"/>
  <pageSetup scale="16" orientation="portrait" horizontalDpi="4294967292" verticalDpi="4294967292"/>
  <drawing r:id="rId1"/>
  <extLst>
    <ext xmlns:mx="http://schemas.microsoft.com/office/mac/excel/2008/main" uri="{64002731-A6B0-56B0-2670-7721B7C09600}">
      <mx:PLV Mode="0" OnePage="0" WScale="10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U19"/>
  <sheetViews>
    <sheetView workbookViewId="0">
      <pane xSplit="1" topLeftCell="B1" activePane="topRight" state="frozen"/>
      <selection pane="topRight" activeCell="I49" sqref="I49"/>
    </sheetView>
  </sheetViews>
  <sheetFormatPr defaultColWidth="10.6640625" defaultRowHeight="16" x14ac:dyDescent="0.8"/>
  <cols>
    <col min="1" max="1" width="34.1640625" customWidth="1"/>
    <col min="3" max="3" width="106.33203125" bestFit="1" customWidth="1"/>
    <col min="4" max="5" width="12.33203125" bestFit="1" customWidth="1"/>
    <col min="6" max="6" width="12.33203125" customWidth="1"/>
    <col min="7" max="8" width="12.83203125" bestFit="1" customWidth="1"/>
    <col min="9" max="9" width="13.1640625" customWidth="1"/>
    <col min="10" max="11" width="11.33203125" bestFit="1" customWidth="1"/>
    <col min="12" max="12" width="14.1640625" customWidth="1"/>
    <col min="13" max="13" width="79.33203125" customWidth="1"/>
    <col min="14" max="14" width="76.6640625" bestFit="1" customWidth="1"/>
    <col min="15" max="15" width="20.33203125" customWidth="1"/>
  </cols>
  <sheetData>
    <row r="1" spans="1:47" ht="64.75" thickBot="1" x14ac:dyDescent="0.95">
      <c r="A1" s="13" t="s">
        <v>0</v>
      </c>
      <c r="B1" s="13" t="s">
        <v>6</v>
      </c>
      <c r="C1" s="13" t="s">
        <v>5</v>
      </c>
      <c r="D1" s="15" t="s">
        <v>299</v>
      </c>
      <c r="E1" s="14" t="s">
        <v>260</v>
      </c>
      <c r="F1" s="53" t="s">
        <v>408</v>
      </c>
      <c r="G1" s="14" t="s">
        <v>232</v>
      </c>
      <c r="H1" s="14" t="s">
        <v>233</v>
      </c>
      <c r="I1" s="14" t="s">
        <v>294</v>
      </c>
      <c r="J1" s="14" t="s">
        <v>413</v>
      </c>
      <c r="K1" s="14" t="s">
        <v>414</v>
      </c>
      <c r="L1" s="44" t="s">
        <v>415</v>
      </c>
      <c r="M1" s="13" t="s">
        <v>29</v>
      </c>
      <c r="N1" s="16" t="s">
        <v>155</v>
      </c>
      <c r="O1" s="17" t="s">
        <v>309</v>
      </c>
    </row>
    <row r="2" spans="1:47" s="12" customFormat="1" ht="20" customHeight="1" thickTop="1" x14ac:dyDescent="0.8">
      <c r="A2" s="18" t="s">
        <v>234</v>
      </c>
      <c r="B2" s="18" t="s">
        <v>302</v>
      </c>
      <c r="C2" s="18" t="s">
        <v>319</v>
      </c>
      <c r="D2" s="61">
        <v>110855000</v>
      </c>
      <c r="E2" s="19">
        <v>90272000</v>
      </c>
      <c r="F2" s="54" t="s">
        <v>28</v>
      </c>
      <c r="G2" s="20" t="s">
        <v>28</v>
      </c>
      <c r="H2" s="20" t="s">
        <v>28</v>
      </c>
      <c r="I2" s="21" t="s">
        <v>28</v>
      </c>
      <c r="J2" s="20" t="s">
        <v>28</v>
      </c>
      <c r="K2" s="20" t="s">
        <v>28</v>
      </c>
      <c r="L2" s="45" t="s">
        <v>28</v>
      </c>
      <c r="M2" s="18" t="s">
        <v>313</v>
      </c>
      <c r="N2" s="18"/>
      <c r="O2" s="60" t="s">
        <v>312</v>
      </c>
    </row>
    <row r="3" spans="1:47" s="12" customFormat="1" ht="20" customHeight="1" x14ac:dyDescent="0.8">
      <c r="A3" s="23" t="s">
        <v>300</v>
      </c>
      <c r="B3" s="23" t="s">
        <v>303</v>
      </c>
      <c r="C3" s="23" t="s">
        <v>318</v>
      </c>
      <c r="D3" s="62">
        <v>229234000</v>
      </c>
      <c r="E3" s="24">
        <v>215639000</v>
      </c>
      <c r="F3" s="55" t="s">
        <v>28</v>
      </c>
      <c r="G3" s="25" t="s">
        <v>28</v>
      </c>
      <c r="H3" s="25" t="s">
        <v>28</v>
      </c>
      <c r="I3" s="26" t="s">
        <v>28</v>
      </c>
      <c r="J3" s="25" t="s">
        <v>28</v>
      </c>
      <c r="K3" s="25" t="s">
        <v>28</v>
      </c>
      <c r="L3" s="46" t="s">
        <v>28</v>
      </c>
      <c r="M3" s="23" t="s">
        <v>316</v>
      </c>
      <c r="N3" s="23"/>
      <c r="O3" s="22" t="s">
        <v>317</v>
      </c>
    </row>
    <row r="4" spans="1:47" s="12" customFormat="1" ht="20" customHeight="1" x14ac:dyDescent="0.8">
      <c r="A4" s="23" t="s">
        <v>301</v>
      </c>
      <c r="B4" s="23" t="s">
        <v>304</v>
      </c>
      <c r="C4" s="23" t="s">
        <v>318</v>
      </c>
      <c r="D4" s="62">
        <v>96571000</v>
      </c>
      <c r="E4" s="24">
        <v>91154000</v>
      </c>
      <c r="F4" s="55" t="s">
        <v>28</v>
      </c>
      <c r="G4" s="27" t="s">
        <v>28</v>
      </c>
      <c r="H4" s="27" t="s">
        <v>28</v>
      </c>
      <c r="I4" s="28" t="s">
        <v>28</v>
      </c>
      <c r="J4" s="27" t="s">
        <v>28</v>
      </c>
      <c r="K4" s="27" t="s">
        <v>28</v>
      </c>
      <c r="L4" s="47" t="s">
        <v>28</v>
      </c>
      <c r="M4" s="23" t="s">
        <v>320</v>
      </c>
      <c r="N4" s="23"/>
      <c r="O4" s="22" t="s">
        <v>321</v>
      </c>
    </row>
    <row r="5" spans="1:47" s="12" customFormat="1" ht="20" customHeight="1" x14ac:dyDescent="0.8">
      <c r="A5" s="29" t="s">
        <v>235</v>
      </c>
      <c r="B5" s="29" t="s">
        <v>296</v>
      </c>
      <c r="C5" s="29" t="s">
        <v>298</v>
      </c>
      <c r="D5" s="63">
        <v>40653000</v>
      </c>
      <c r="E5" s="30">
        <v>27638000</v>
      </c>
      <c r="F5" s="56" t="s">
        <v>28</v>
      </c>
      <c r="G5" s="31">
        <v>2129000000</v>
      </c>
      <c r="H5" s="31">
        <v>1401000000</v>
      </c>
      <c r="I5" s="32">
        <f>(D5*1000)/((AVERAGE(1401,1368,1325,1284))*1000000)</f>
        <v>30.236519152101152</v>
      </c>
      <c r="J5" s="31">
        <v>212000000</v>
      </c>
      <c r="K5" s="31">
        <v>165000000</v>
      </c>
      <c r="L5" s="48">
        <f>(0.9*(1000000*(6271+4912+4450+3851)))/(0.9*(AVERAGE(184000000,185000000,183000000,182000000)))</f>
        <v>106.17983651226157</v>
      </c>
      <c r="M5" s="29" t="s">
        <v>297</v>
      </c>
      <c r="N5" s="29" t="s">
        <v>357</v>
      </c>
      <c r="O5" s="33" t="s">
        <v>322</v>
      </c>
    </row>
    <row r="6" spans="1:47" s="12" customFormat="1" ht="20" customHeight="1" x14ac:dyDescent="0.8">
      <c r="A6" s="23" t="s">
        <v>236</v>
      </c>
      <c r="B6" s="23" t="s">
        <v>292</v>
      </c>
      <c r="C6" s="23" t="s">
        <v>290</v>
      </c>
      <c r="D6" s="62">
        <v>2443229</v>
      </c>
      <c r="E6" s="24">
        <v>2529619</v>
      </c>
      <c r="F6" s="55" t="s">
        <v>28</v>
      </c>
      <c r="G6" s="25">
        <v>330000000</v>
      </c>
      <c r="H6" s="25">
        <v>250000000</v>
      </c>
      <c r="I6" s="26">
        <f>(D6*1000)/((0.757*(AVERAGE(327000000,326000000,330000000,330000000))))</f>
        <v>9.8324910633528546</v>
      </c>
      <c r="J6" s="25">
        <v>68000000</v>
      </c>
      <c r="K6" s="25">
        <v>53000000</v>
      </c>
      <c r="L6" s="46">
        <f>1413614000/(0.7575*(AVERAGE(69000000,68000000,69000000,68000000)))</f>
        <v>27.243169280431694</v>
      </c>
      <c r="M6" s="23" t="s">
        <v>295</v>
      </c>
      <c r="N6" s="23" t="s">
        <v>293</v>
      </c>
      <c r="O6" s="22" t="s">
        <v>323</v>
      </c>
    </row>
    <row r="7" spans="1:47" s="12" customFormat="1" ht="20" customHeight="1" thickBot="1" x14ac:dyDescent="0.95">
      <c r="A7" s="34" t="s">
        <v>237</v>
      </c>
      <c r="B7" s="34" t="s">
        <v>288</v>
      </c>
      <c r="C7" s="34" t="s">
        <v>290</v>
      </c>
      <c r="D7" s="64">
        <v>824949</v>
      </c>
      <c r="E7" s="35">
        <v>404482</v>
      </c>
      <c r="F7" s="57" t="s">
        <v>28</v>
      </c>
      <c r="G7" s="36">
        <v>240000000</v>
      </c>
      <c r="H7" s="36">
        <v>187000000</v>
      </c>
      <c r="I7" s="37">
        <f>(D7*1000)/(AVERAGE(166000000,173000000,178000000,187000000))</f>
        <v>4.6872102272727272</v>
      </c>
      <c r="J7" s="36">
        <v>96000000</v>
      </c>
      <c r="K7" s="36">
        <v>75000000</v>
      </c>
      <c r="L7" s="49">
        <f>2.74*4</f>
        <v>10.96</v>
      </c>
      <c r="M7" s="34" t="s">
        <v>291</v>
      </c>
      <c r="N7" s="34" t="s">
        <v>289</v>
      </c>
      <c r="O7" s="38" t="s">
        <v>324</v>
      </c>
    </row>
    <row r="8" spans="1:47" ht="20" customHeight="1" x14ac:dyDescent="0.8">
      <c r="A8" s="23" t="s">
        <v>305</v>
      </c>
      <c r="B8" s="23" t="s">
        <v>307</v>
      </c>
      <c r="C8" s="50" t="s">
        <v>314</v>
      </c>
      <c r="D8" s="62">
        <v>11692713</v>
      </c>
      <c r="E8" s="24">
        <v>8830669</v>
      </c>
      <c r="F8" s="58">
        <v>54750000</v>
      </c>
      <c r="G8" s="50" t="s">
        <v>28</v>
      </c>
      <c r="H8" s="50" t="s">
        <v>28</v>
      </c>
      <c r="I8" s="50" t="s">
        <v>28</v>
      </c>
      <c r="J8" s="50" t="s">
        <v>28</v>
      </c>
      <c r="K8" s="50" t="s">
        <v>28</v>
      </c>
      <c r="L8" s="51" t="s">
        <v>28</v>
      </c>
      <c r="M8" s="50" t="s">
        <v>326</v>
      </c>
      <c r="N8" s="50"/>
      <c r="O8" s="42" t="s">
        <v>325</v>
      </c>
      <c r="P8" s="12"/>
    </row>
    <row r="9" spans="1:47" ht="20" customHeight="1" thickBot="1" x14ac:dyDescent="0.95">
      <c r="A9" s="39" t="s">
        <v>306</v>
      </c>
      <c r="B9" s="39" t="s">
        <v>308</v>
      </c>
      <c r="C9" s="40" t="s">
        <v>315</v>
      </c>
      <c r="D9" s="65">
        <v>177866000</v>
      </c>
      <c r="E9" s="41">
        <v>135987000</v>
      </c>
      <c r="F9" s="59">
        <v>85000000</v>
      </c>
      <c r="G9" s="40" t="s">
        <v>28</v>
      </c>
      <c r="H9" s="40" t="s">
        <v>28</v>
      </c>
      <c r="I9" s="40" t="s">
        <v>28</v>
      </c>
      <c r="J9" s="40" t="s">
        <v>28</v>
      </c>
      <c r="K9" s="40" t="s">
        <v>28</v>
      </c>
      <c r="L9" s="52" t="s">
        <v>28</v>
      </c>
      <c r="M9" s="40" t="s">
        <v>310</v>
      </c>
      <c r="N9" s="40"/>
      <c r="O9" s="43" t="s">
        <v>311</v>
      </c>
      <c r="P9" s="12"/>
      <c r="AU9" s="12" t="s">
        <v>410</v>
      </c>
    </row>
    <row r="11" spans="1:47" x14ac:dyDescent="0.8">
      <c r="F11" t="s">
        <v>409</v>
      </c>
      <c r="L11" s="7"/>
    </row>
    <row r="12" spans="1:47" x14ac:dyDescent="0.8">
      <c r="L12" s="7"/>
    </row>
    <row r="17" spans="1:12" x14ac:dyDescent="0.8">
      <c r="A17" s="164" t="s">
        <v>411</v>
      </c>
      <c r="L17" s="7"/>
    </row>
    <row r="18" spans="1:12" x14ac:dyDescent="0.8">
      <c r="A18" s="165"/>
      <c r="L18" s="7"/>
    </row>
    <row r="19" spans="1:12" x14ac:dyDescent="0.8">
      <c r="A19" s="165"/>
      <c r="L19" s="7"/>
    </row>
  </sheetData>
  <sortState xmlns:xlrd2="http://schemas.microsoft.com/office/spreadsheetml/2017/richdata2" ref="A2:P9">
    <sortCondition ref="P2:P9"/>
  </sortState>
  <mergeCells count="1">
    <mergeCell ref="A17:A19"/>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Broadcasting - TV</vt:lpstr>
      <vt:lpstr>Broadcasting - Radio</vt:lpstr>
      <vt:lpstr>Pay TV Channels</vt:lpstr>
      <vt:lpstr>Newspapers &amp; Print</vt:lpstr>
      <vt:lpstr>Telecom and Cable</vt:lpstr>
      <vt:lpstr>Tech</vt:lpstr>
    </vt:vector>
  </TitlesOfParts>
  <Company>Free Press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Derek Turner Turner</dc:creator>
  <cp:lastModifiedBy>.</cp:lastModifiedBy>
  <cp:lastPrinted>2018-02-12T20:19:18Z</cp:lastPrinted>
  <dcterms:created xsi:type="dcterms:W3CDTF">2018-01-29T19:16:37Z</dcterms:created>
  <dcterms:modified xsi:type="dcterms:W3CDTF">2023-03-17T18:47:47Z</dcterms:modified>
</cp:coreProperties>
</file>